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Svcdf1001\anac\SAS\GEAC\Dados estatísticos\Demanda e Oferta\2019-1 Janeiro\"/>
    </mc:Choice>
  </mc:AlternateContent>
  <bookViews>
    <workbookView xWindow="1170" yWindow="-195" windowWidth="11865" windowHeight="11640" tabRatio="873"/>
  </bookViews>
  <sheets>
    <sheet name="ASK e RPK_doméstico" sheetId="1" r:id="rId1"/>
    <sheet name="ASK e RPK_internacional" sheetId="4" r:id="rId2"/>
    <sheet name="Pax e Carga_doméstico" sheetId="10" r:id="rId3"/>
    <sheet name="Pax e Carga_internacional" sheetId="11" r:id="rId4"/>
    <sheet name="Série Histórica - ASK e RPK" sheetId="9" r:id="rId5"/>
    <sheet name="Série Histórica - Pax e Carga" sheetId="12" r:id="rId6"/>
  </sheets>
  <calcPr calcId="171027"/>
</workbook>
</file>

<file path=xl/calcChain.xml><?xml version="1.0" encoding="utf-8"?>
<calcChain xmlns="http://schemas.openxmlformats.org/spreadsheetml/2006/main">
  <c r="E18" i="1" l="1"/>
  <c r="C18" i="1"/>
  <c r="B18" i="1"/>
  <c r="P10" i="12" l="1"/>
  <c r="P11" i="12" s="1"/>
  <c r="P12" i="12" s="1"/>
  <c r="P13" i="12" s="1"/>
  <c r="P14" i="12" s="1"/>
  <c r="P15" i="12" s="1"/>
  <c r="P16" i="12" s="1"/>
  <c r="P17" i="12" s="1"/>
  <c r="P18" i="12" s="1"/>
  <c r="P19" i="12" s="1"/>
  <c r="P20" i="12" s="1"/>
  <c r="P21" i="12" s="1"/>
  <c r="P22" i="12" s="1"/>
  <c r="P23" i="12" s="1"/>
  <c r="P24" i="12" s="1"/>
  <c r="P25" i="12" s="1"/>
  <c r="P26" i="12" s="1"/>
  <c r="P27" i="12" s="1"/>
  <c r="P28" i="12" s="1"/>
  <c r="AB10" i="12"/>
  <c r="AA10" i="12"/>
  <c r="Z10" i="12"/>
  <c r="Y10" i="12"/>
  <c r="X10" i="12"/>
  <c r="W10" i="12"/>
  <c r="V10" i="12"/>
  <c r="U10" i="12"/>
  <c r="T10" i="12"/>
  <c r="S10" i="12"/>
  <c r="R10" i="12"/>
  <c r="Q10" i="12"/>
  <c r="N10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N11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N12" i="12"/>
  <c r="P34" i="12"/>
  <c r="P35" i="12"/>
  <c r="P36" i="12" s="1"/>
  <c r="P37" i="12" s="1"/>
  <c r="P38" i="12" s="1"/>
  <c r="P39" i="12" s="1"/>
  <c r="P40" i="12" s="1"/>
  <c r="P41" i="12" s="1"/>
  <c r="P42" i="12" s="1"/>
  <c r="P43" i="12" s="1"/>
  <c r="P44" i="12" s="1"/>
  <c r="P45" i="12" s="1"/>
  <c r="P46" i="12" s="1"/>
  <c r="P47" i="12" s="1"/>
  <c r="P48" i="12" s="1"/>
  <c r="P49" i="12" s="1"/>
  <c r="P50" i="12" s="1"/>
  <c r="P51" i="12" s="1"/>
  <c r="P52" i="12" s="1"/>
  <c r="AB34" i="12"/>
  <c r="AA34" i="12"/>
  <c r="Z34" i="12"/>
  <c r="Y34" i="12"/>
  <c r="X34" i="12"/>
  <c r="W34" i="12"/>
  <c r="V34" i="12"/>
  <c r="U34" i="12"/>
  <c r="T34" i="12"/>
  <c r="S34" i="12"/>
  <c r="R34" i="12"/>
  <c r="Q34" i="12"/>
  <c r="N34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N35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N36" i="12"/>
  <c r="P60" i="12"/>
  <c r="P61" i="12" s="1"/>
  <c r="P62" i="12" s="1"/>
  <c r="P63" i="12" s="1"/>
  <c r="P64" i="12" s="1"/>
  <c r="P65" i="12" s="1"/>
  <c r="P66" i="12" s="1"/>
  <c r="P67" i="12" s="1"/>
  <c r="P68" i="12" s="1"/>
  <c r="P69" i="12" s="1"/>
  <c r="P70" i="12" s="1"/>
  <c r="P71" i="12" s="1"/>
  <c r="P72" i="12" s="1"/>
  <c r="P73" i="12" s="1"/>
  <c r="P74" i="12" s="1"/>
  <c r="P75" i="12" s="1"/>
  <c r="P76" i="12" s="1"/>
  <c r="P77" i="12" s="1"/>
  <c r="P78" i="12" s="1"/>
  <c r="AB60" i="12"/>
  <c r="AA60" i="12"/>
  <c r="Z60" i="12"/>
  <c r="Y60" i="12"/>
  <c r="X60" i="12"/>
  <c r="W60" i="12"/>
  <c r="V60" i="12"/>
  <c r="U60" i="12"/>
  <c r="T60" i="12"/>
  <c r="S60" i="12"/>
  <c r="R60" i="12"/>
  <c r="Q60" i="12"/>
  <c r="N60" i="12"/>
  <c r="AB61" i="12"/>
  <c r="AA61" i="12"/>
  <c r="Z61" i="12"/>
  <c r="Y61" i="12"/>
  <c r="X61" i="12"/>
  <c r="W61" i="12"/>
  <c r="V61" i="12"/>
  <c r="U61" i="12"/>
  <c r="T61" i="12"/>
  <c r="S61" i="12"/>
  <c r="R61" i="12"/>
  <c r="Q61" i="12"/>
  <c r="N61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N62" i="12"/>
  <c r="P84" i="12"/>
  <c r="P85" i="12" s="1"/>
  <c r="P86" i="12" s="1"/>
  <c r="P87" i="12" s="1"/>
  <c r="P88" i="12" s="1"/>
  <c r="P89" i="12" s="1"/>
  <c r="P90" i="12" s="1"/>
  <c r="P91" i="12" s="1"/>
  <c r="P92" i="12" s="1"/>
  <c r="P93" i="12" s="1"/>
  <c r="P94" i="12" s="1"/>
  <c r="P95" i="12" s="1"/>
  <c r="P96" i="12" s="1"/>
  <c r="P97" i="12" s="1"/>
  <c r="P98" i="12" s="1"/>
  <c r="P99" i="12" s="1"/>
  <c r="P100" i="12" s="1"/>
  <c r="P101" i="12" s="1"/>
  <c r="P102" i="12" s="1"/>
  <c r="AB84" i="12"/>
  <c r="AA84" i="12"/>
  <c r="Z84" i="12"/>
  <c r="Y84" i="12"/>
  <c r="X84" i="12"/>
  <c r="W84" i="12"/>
  <c r="V84" i="12"/>
  <c r="U84" i="12"/>
  <c r="T84" i="12"/>
  <c r="S84" i="12"/>
  <c r="R84" i="12"/>
  <c r="Q84" i="12"/>
  <c r="N84" i="12"/>
  <c r="AB85" i="12"/>
  <c r="AA85" i="12"/>
  <c r="Z85" i="12"/>
  <c r="Y85" i="12"/>
  <c r="X85" i="12"/>
  <c r="W85" i="12"/>
  <c r="V85" i="12"/>
  <c r="U85" i="12"/>
  <c r="T85" i="12"/>
  <c r="S85" i="12"/>
  <c r="R85" i="12"/>
  <c r="Q85" i="12"/>
  <c r="N85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N86" i="12"/>
  <c r="B132" i="9"/>
  <c r="C132" i="9"/>
  <c r="D132" i="9"/>
  <c r="E132" i="9"/>
  <c r="F132" i="9"/>
  <c r="G132" i="9"/>
  <c r="H132" i="9"/>
  <c r="I132" i="9"/>
  <c r="J132" i="9"/>
  <c r="K132" i="9"/>
  <c r="L132" i="9"/>
  <c r="M132" i="9"/>
  <c r="N132" i="9"/>
  <c r="B133" i="9"/>
  <c r="C133" i="9"/>
  <c r="D133" i="9"/>
  <c r="E133" i="9"/>
  <c r="F133" i="9"/>
  <c r="G133" i="9"/>
  <c r="H133" i="9"/>
  <c r="I133" i="9"/>
  <c r="J133" i="9"/>
  <c r="K133" i="9"/>
  <c r="L133" i="9"/>
  <c r="M133" i="9"/>
  <c r="N133" i="9"/>
  <c r="B134" i="9"/>
  <c r="C134" i="9"/>
  <c r="D134" i="9"/>
  <c r="S134" i="9" s="1"/>
  <c r="E134" i="9"/>
  <c r="F134" i="9"/>
  <c r="G134" i="9"/>
  <c r="H134" i="9"/>
  <c r="W134" i="9" s="1"/>
  <c r="I134" i="9"/>
  <c r="J134" i="9"/>
  <c r="K134" i="9"/>
  <c r="L134" i="9"/>
  <c r="M134" i="9"/>
  <c r="N134" i="9"/>
  <c r="B135" i="9"/>
  <c r="C135" i="9"/>
  <c r="D135" i="9"/>
  <c r="E135" i="9"/>
  <c r="F135" i="9"/>
  <c r="G135" i="9"/>
  <c r="H135" i="9"/>
  <c r="I135" i="9"/>
  <c r="J135" i="9"/>
  <c r="K135" i="9"/>
  <c r="L135" i="9"/>
  <c r="M135" i="9"/>
  <c r="N135" i="9"/>
  <c r="B136" i="9"/>
  <c r="C136" i="9"/>
  <c r="D136" i="9"/>
  <c r="E136" i="9"/>
  <c r="F136" i="9"/>
  <c r="G136" i="9"/>
  <c r="H136" i="9"/>
  <c r="I136" i="9"/>
  <c r="J136" i="9"/>
  <c r="K136" i="9"/>
  <c r="L136" i="9"/>
  <c r="M136" i="9"/>
  <c r="N136" i="9"/>
  <c r="B137" i="9"/>
  <c r="C137" i="9"/>
  <c r="D137" i="9"/>
  <c r="E137" i="9"/>
  <c r="F137" i="9"/>
  <c r="G137" i="9"/>
  <c r="H137" i="9"/>
  <c r="I137" i="9"/>
  <c r="J137" i="9"/>
  <c r="K137" i="9"/>
  <c r="L137" i="9"/>
  <c r="M137" i="9"/>
  <c r="N137" i="9"/>
  <c r="B138" i="9"/>
  <c r="C138" i="9"/>
  <c r="D138" i="9"/>
  <c r="E138" i="9"/>
  <c r="F138" i="9"/>
  <c r="G138" i="9"/>
  <c r="H138" i="9"/>
  <c r="I138" i="9"/>
  <c r="J138" i="9"/>
  <c r="K138" i="9"/>
  <c r="L138" i="9"/>
  <c r="M138" i="9"/>
  <c r="N138" i="9"/>
  <c r="B139" i="9"/>
  <c r="C139" i="9"/>
  <c r="D139" i="9"/>
  <c r="E139" i="9"/>
  <c r="F139" i="9"/>
  <c r="G139" i="9"/>
  <c r="H139" i="9"/>
  <c r="I139" i="9"/>
  <c r="J139" i="9"/>
  <c r="K139" i="9"/>
  <c r="L139" i="9"/>
  <c r="M139" i="9"/>
  <c r="N139" i="9"/>
  <c r="B140" i="9"/>
  <c r="C140" i="9"/>
  <c r="D140" i="9"/>
  <c r="E140" i="9"/>
  <c r="F140" i="9"/>
  <c r="G140" i="9"/>
  <c r="H140" i="9"/>
  <c r="I140" i="9"/>
  <c r="J140" i="9"/>
  <c r="K140" i="9"/>
  <c r="L140" i="9"/>
  <c r="M140" i="9"/>
  <c r="N140" i="9"/>
  <c r="B141" i="9"/>
  <c r="C141" i="9"/>
  <c r="D141" i="9"/>
  <c r="E141" i="9"/>
  <c r="F141" i="9"/>
  <c r="G141" i="9"/>
  <c r="H141" i="9"/>
  <c r="I141" i="9"/>
  <c r="J141" i="9"/>
  <c r="K141" i="9"/>
  <c r="L141" i="9"/>
  <c r="M141" i="9"/>
  <c r="N141" i="9"/>
  <c r="B142" i="9"/>
  <c r="C142" i="9"/>
  <c r="D142" i="9"/>
  <c r="E142" i="9"/>
  <c r="F142" i="9"/>
  <c r="G142" i="9"/>
  <c r="H142" i="9"/>
  <c r="I142" i="9"/>
  <c r="J142" i="9"/>
  <c r="K142" i="9"/>
  <c r="L142" i="9"/>
  <c r="M142" i="9"/>
  <c r="N142" i="9"/>
  <c r="B143" i="9"/>
  <c r="C143" i="9"/>
  <c r="D143" i="9"/>
  <c r="E143" i="9"/>
  <c r="F143" i="9"/>
  <c r="G143" i="9"/>
  <c r="H143" i="9"/>
  <c r="I143" i="9"/>
  <c r="J143" i="9"/>
  <c r="K143" i="9"/>
  <c r="L143" i="9"/>
  <c r="M143" i="9"/>
  <c r="N143" i="9"/>
  <c r="B144" i="9"/>
  <c r="C144" i="9"/>
  <c r="D144" i="9"/>
  <c r="E144" i="9"/>
  <c r="F144" i="9"/>
  <c r="G144" i="9"/>
  <c r="H144" i="9"/>
  <c r="I144" i="9"/>
  <c r="J144" i="9"/>
  <c r="K144" i="9"/>
  <c r="L144" i="9"/>
  <c r="M144" i="9"/>
  <c r="N144" i="9"/>
  <c r="B145" i="9"/>
  <c r="C145" i="9"/>
  <c r="D145" i="9"/>
  <c r="E145" i="9"/>
  <c r="F145" i="9"/>
  <c r="G145" i="9"/>
  <c r="H145" i="9"/>
  <c r="I145" i="9"/>
  <c r="J145" i="9"/>
  <c r="K145" i="9"/>
  <c r="L145" i="9"/>
  <c r="M145" i="9"/>
  <c r="N145" i="9"/>
  <c r="B146" i="9"/>
  <c r="C146" i="9"/>
  <c r="D146" i="9"/>
  <c r="E146" i="9"/>
  <c r="F146" i="9"/>
  <c r="G146" i="9"/>
  <c r="H146" i="9"/>
  <c r="I146" i="9"/>
  <c r="J146" i="9"/>
  <c r="K146" i="9"/>
  <c r="L146" i="9"/>
  <c r="M146" i="9"/>
  <c r="N146" i="9"/>
  <c r="B147" i="9"/>
  <c r="C147" i="9"/>
  <c r="D147" i="9"/>
  <c r="E147" i="9"/>
  <c r="F147" i="9"/>
  <c r="G147" i="9"/>
  <c r="H147" i="9"/>
  <c r="I147" i="9"/>
  <c r="J147" i="9"/>
  <c r="K147" i="9"/>
  <c r="L147" i="9"/>
  <c r="M147" i="9"/>
  <c r="N147" i="9"/>
  <c r="B148" i="9"/>
  <c r="C148" i="9"/>
  <c r="D148" i="9"/>
  <c r="E148" i="9"/>
  <c r="F148" i="9"/>
  <c r="G148" i="9"/>
  <c r="H148" i="9"/>
  <c r="I148" i="9"/>
  <c r="J148" i="9"/>
  <c r="K148" i="9"/>
  <c r="L148" i="9"/>
  <c r="M148" i="9"/>
  <c r="N148" i="9"/>
  <c r="B149" i="9"/>
  <c r="C149" i="9"/>
  <c r="D149" i="9"/>
  <c r="E149" i="9"/>
  <c r="F149" i="9"/>
  <c r="G149" i="9"/>
  <c r="H149" i="9"/>
  <c r="I149" i="9"/>
  <c r="J149" i="9"/>
  <c r="K149" i="9"/>
  <c r="L149" i="9"/>
  <c r="M149" i="9"/>
  <c r="N149" i="9"/>
  <c r="B150" i="9"/>
  <c r="C150" i="9"/>
  <c r="D150" i="9"/>
  <c r="E150" i="9"/>
  <c r="F150" i="9"/>
  <c r="G150" i="9"/>
  <c r="H150" i="9"/>
  <c r="I150" i="9"/>
  <c r="J150" i="9"/>
  <c r="K150" i="9"/>
  <c r="L150" i="9"/>
  <c r="M150" i="9"/>
  <c r="N150" i="9"/>
  <c r="B57" i="9"/>
  <c r="C57" i="9"/>
  <c r="D57" i="9"/>
  <c r="E57" i="9"/>
  <c r="F57" i="9"/>
  <c r="G57" i="9"/>
  <c r="H57" i="9"/>
  <c r="I57" i="9"/>
  <c r="J57" i="9"/>
  <c r="K57" i="9"/>
  <c r="L57" i="9"/>
  <c r="M57" i="9"/>
  <c r="N57" i="9"/>
  <c r="B58" i="9"/>
  <c r="C58" i="9"/>
  <c r="D58" i="9"/>
  <c r="E58" i="9"/>
  <c r="F58" i="9"/>
  <c r="G58" i="9"/>
  <c r="H58" i="9"/>
  <c r="I58" i="9"/>
  <c r="J58" i="9"/>
  <c r="K58" i="9"/>
  <c r="L58" i="9"/>
  <c r="M58" i="9"/>
  <c r="N58" i="9"/>
  <c r="B59" i="9"/>
  <c r="C59" i="9"/>
  <c r="D59" i="9"/>
  <c r="E59" i="9"/>
  <c r="F59" i="9"/>
  <c r="G59" i="9"/>
  <c r="H59" i="9"/>
  <c r="I59" i="9"/>
  <c r="J59" i="9"/>
  <c r="K59" i="9"/>
  <c r="L59" i="9"/>
  <c r="M59" i="9"/>
  <c r="N59" i="9"/>
  <c r="B60" i="9"/>
  <c r="C60" i="9"/>
  <c r="D60" i="9"/>
  <c r="E60" i="9"/>
  <c r="F60" i="9"/>
  <c r="G60" i="9"/>
  <c r="H60" i="9"/>
  <c r="I60" i="9"/>
  <c r="J60" i="9"/>
  <c r="K60" i="9"/>
  <c r="L60" i="9"/>
  <c r="M60" i="9"/>
  <c r="N60" i="9"/>
  <c r="B61" i="9"/>
  <c r="C61" i="9"/>
  <c r="D61" i="9"/>
  <c r="E61" i="9"/>
  <c r="F61" i="9"/>
  <c r="G61" i="9"/>
  <c r="H61" i="9"/>
  <c r="I61" i="9"/>
  <c r="J61" i="9"/>
  <c r="K61" i="9"/>
  <c r="L61" i="9"/>
  <c r="M61" i="9"/>
  <c r="N61" i="9"/>
  <c r="B62" i="9"/>
  <c r="C62" i="9"/>
  <c r="D62" i="9"/>
  <c r="E62" i="9"/>
  <c r="F62" i="9"/>
  <c r="G62" i="9"/>
  <c r="H62" i="9"/>
  <c r="I62" i="9"/>
  <c r="J62" i="9"/>
  <c r="K62" i="9"/>
  <c r="L62" i="9"/>
  <c r="M62" i="9"/>
  <c r="N62" i="9"/>
  <c r="B63" i="9"/>
  <c r="C63" i="9"/>
  <c r="D63" i="9"/>
  <c r="E63" i="9"/>
  <c r="F63" i="9"/>
  <c r="G63" i="9"/>
  <c r="H63" i="9"/>
  <c r="I63" i="9"/>
  <c r="J63" i="9"/>
  <c r="K63" i="9"/>
  <c r="L63" i="9"/>
  <c r="M63" i="9"/>
  <c r="B64" i="9"/>
  <c r="C64" i="9"/>
  <c r="D64" i="9"/>
  <c r="E64" i="9"/>
  <c r="F64" i="9"/>
  <c r="G64" i="9"/>
  <c r="H64" i="9"/>
  <c r="I64" i="9"/>
  <c r="J64" i="9"/>
  <c r="K64" i="9"/>
  <c r="L64" i="9"/>
  <c r="M64" i="9"/>
  <c r="N64" i="9"/>
  <c r="B65" i="9"/>
  <c r="C65" i="9"/>
  <c r="D65" i="9"/>
  <c r="E65" i="9"/>
  <c r="F65" i="9"/>
  <c r="G65" i="9"/>
  <c r="H65" i="9"/>
  <c r="I65" i="9"/>
  <c r="J65" i="9"/>
  <c r="K65" i="9"/>
  <c r="L65" i="9"/>
  <c r="M65" i="9"/>
  <c r="N65" i="9"/>
  <c r="B66" i="9"/>
  <c r="C66" i="9"/>
  <c r="D66" i="9"/>
  <c r="E66" i="9"/>
  <c r="F66" i="9"/>
  <c r="G66" i="9"/>
  <c r="H66" i="9"/>
  <c r="I66" i="9"/>
  <c r="J66" i="9"/>
  <c r="K66" i="9"/>
  <c r="L66" i="9"/>
  <c r="M66" i="9"/>
  <c r="N66" i="9"/>
  <c r="B67" i="9"/>
  <c r="C67" i="9"/>
  <c r="D67" i="9"/>
  <c r="E67" i="9"/>
  <c r="F67" i="9"/>
  <c r="G67" i="9"/>
  <c r="H67" i="9"/>
  <c r="I67" i="9"/>
  <c r="J67" i="9"/>
  <c r="K67" i="9"/>
  <c r="L67" i="9"/>
  <c r="M67" i="9"/>
  <c r="N67" i="9"/>
  <c r="B68" i="9"/>
  <c r="C68" i="9"/>
  <c r="D68" i="9"/>
  <c r="E68" i="9"/>
  <c r="F68" i="9"/>
  <c r="G68" i="9"/>
  <c r="H68" i="9"/>
  <c r="I68" i="9"/>
  <c r="J68" i="9"/>
  <c r="K68" i="9"/>
  <c r="L68" i="9"/>
  <c r="M68" i="9"/>
  <c r="N68" i="9"/>
  <c r="B69" i="9"/>
  <c r="C69" i="9"/>
  <c r="D69" i="9"/>
  <c r="E69" i="9"/>
  <c r="F69" i="9"/>
  <c r="G69" i="9"/>
  <c r="H69" i="9"/>
  <c r="I69" i="9"/>
  <c r="J69" i="9"/>
  <c r="K69" i="9"/>
  <c r="L69" i="9"/>
  <c r="M69" i="9"/>
  <c r="N69" i="9"/>
  <c r="B70" i="9"/>
  <c r="C70" i="9"/>
  <c r="D70" i="9"/>
  <c r="E70" i="9"/>
  <c r="F70" i="9"/>
  <c r="G70" i="9"/>
  <c r="H70" i="9"/>
  <c r="I70" i="9"/>
  <c r="J70" i="9"/>
  <c r="K70" i="9"/>
  <c r="L70" i="9"/>
  <c r="M70" i="9"/>
  <c r="N70" i="9"/>
  <c r="B71" i="9"/>
  <c r="C71" i="9"/>
  <c r="D71" i="9"/>
  <c r="E71" i="9"/>
  <c r="F71" i="9"/>
  <c r="G71" i="9"/>
  <c r="H71" i="9"/>
  <c r="I71" i="9"/>
  <c r="J71" i="9"/>
  <c r="K71" i="9"/>
  <c r="L71" i="9"/>
  <c r="M71" i="9"/>
  <c r="N71" i="9"/>
  <c r="B72" i="9"/>
  <c r="C72" i="9"/>
  <c r="D72" i="9"/>
  <c r="E72" i="9"/>
  <c r="F72" i="9"/>
  <c r="G72" i="9"/>
  <c r="H72" i="9"/>
  <c r="I72" i="9"/>
  <c r="J72" i="9"/>
  <c r="K72" i="9"/>
  <c r="L72" i="9"/>
  <c r="M72" i="9"/>
  <c r="N72" i="9"/>
  <c r="B73" i="9"/>
  <c r="C73" i="9"/>
  <c r="D73" i="9"/>
  <c r="E73" i="9"/>
  <c r="F73" i="9"/>
  <c r="G73" i="9"/>
  <c r="H73" i="9"/>
  <c r="I73" i="9"/>
  <c r="J73" i="9"/>
  <c r="K73" i="9"/>
  <c r="L73" i="9"/>
  <c r="M73" i="9"/>
  <c r="N73" i="9"/>
  <c r="B74" i="9"/>
  <c r="C74" i="9"/>
  <c r="D74" i="9"/>
  <c r="E74" i="9"/>
  <c r="F74" i="9"/>
  <c r="G74" i="9"/>
  <c r="H74" i="9"/>
  <c r="I74" i="9"/>
  <c r="J74" i="9"/>
  <c r="K74" i="9"/>
  <c r="L74" i="9"/>
  <c r="M74" i="9"/>
  <c r="N74" i="9"/>
  <c r="B75" i="9"/>
  <c r="C75" i="9"/>
  <c r="D75" i="9"/>
  <c r="E75" i="9"/>
  <c r="F75" i="9"/>
  <c r="G75" i="9"/>
  <c r="H75" i="9"/>
  <c r="I75" i="9"/>
  <c r="J75" i="9"/>
  <c r="K75" i="9"/>
  <c r="L75" i="9"/>
  <c r="M75" i="9"/>
  <c r="N75" i="9"/>
  <c r="P10" i="9"/>
  <c r="P11" i="9" s="1"/>
  <c r="P12" i="9" s="1"/>
  <c r="P13" i="9" s="1"/>
  <c r="P14" i="9" s="1"/>
  <c r="P15" i="9" s="1"/>
  <c r="P16" i="9" s="1"/>
  <c r="P17" i="9" s="1"/>
  <c r="P18" i="9" s="1"/>
  <c r="P19" i="9" s="1"/>
  <c r="P20" i="9" s="1"/>
  <c r="P21" i="9" s="1"/>
  <c r="P22" i="9" s="1"/>
  <c r="P23" i="9" s="1"/>
  <c r="P24" i="9" s="1"/>
  <c r="P25" i="9" s="1"/>
  <c r="P26" i="9" s="1"/>
  <c r="P27" i="9" s="1"/>
  <c r="P28" i="9" s="1"/>
  <c r="AB10" i="9"/>
  <c r="AA10" i="9"/>
  <c r="Z10" i="9"/>
  <c r="Y10" i="9"/>
  <c r="X10" i="9"/>
  <c r="W10" i="9"/>
  <c r="V10" i="9"/>
  <c r="U10" i="9"/>
  <c r="T10" i="9"/>
  <c r="S10" i="9"/>
  <c r="R10" i="9"/>
  <c r="Q10" i="9"/>
  <c r="N10" i="9"/>
  <c r="AB11" i="9"/>
  <c r="AA11" i="9"/>
  <c r="Z11" i="9"/>
  <c r="Y11" i="9"/>
  <c r="X11" i="9"/>
  <c r="W11" i="9"/>
  <c r="V11" i="9"/>
  <c r="U11" i="9"/>
  <c r="T11" i="9"/>
  <c r="S11" i="9"/>
  <c r="R11" i="9"/>
  <c r="Q11" i="9"/>
  <c r="N11" i="9"/>
  <c r="AB12" i="9"/>
  <c r="AA12" i="9"/>
  <c r="Z12" i="9"/>
  <c r="Y12" i="9"/>
  <c r="X12" i="9"/>
  <c r="W12" i="9"/>
  <c r="V12" i="9"/>
  <c r="U12" i="9"/>
  <c r="T12" i="9"/>
  <c r="S12" i="9"/>
  <c r="R12" i="9"/>
  <c r="Q12" i="9"/>
  <c r="N12" i="9"/>
  <c r="P34" i="9"/>
  <c r="P35" i="9" s="1"/>
  <c r="P36" i="9" s="1"/>
  <c r="P37" i="9" s="1"/>
  <c r="P38" i="9" s="1"/>
  <c r="P39" i="9" s="1"/>
  <c r="P40" i="9" s="1"/>
  <c r="P41" i="9" s="1"/>
  <c r="P42" i="9" s="1"/>
  <c r="P43" i="9" s="1"/>
  <c r="P44" i="9" s="1"/>
  <c r="P45" i="9" s="1"/>
  <c r="P46" i="9" s="1"/>
  <c r="P47" i="9" s="1"/>
  <c r="P48" i="9" s="1"/>
  <c r="P49" i="9" s="1"/>
  <c r="P50" i="9" s="1"/>
  <c r="P51" i="9" s="1"/>
  <c r="P52" i="9" s="1"/>
  <c r="AB34" i="9"/>
  <c r="AA34" i="9"/>
  <c r="Z34" i="9"/>
  <c r="Y34" i="9"/>
  <c r="X34" i="9"/>
  <c r="W34" i="9"/>
  <c r="V34" i="9"/>
  <c r="U34" i="9"/>
  <c r="T34" i="9"/>
  <c r="S34" i="9"/>
  <c r="R34" i="9"/>
  <c r="Q34" i="9"/>
  <c r="N34" i="9"/>
  <c r="AB35" i="9"/>
  <c r="AA35" i="9"/>
  <c r="Z35" i="9"/>
  <c r="Y35" i="9"/>
  <c r="X35" i="9"/>
  <c r="W35" i="9"/>
  <c r="V35" i="9"/>
  <c r="U35" i="9"/>
  <c r="T35" i="9"/>
  <c r="S35" i="9"/>
  <c r="R35" i="9"/>
  <c r="Q35" i="9"/>
  <c r="AC35" i="9" s="1"/>
  <c r="N35" i="9"/>
  <c r="AB36" i="9"/>
  <c r="AA36" i="9"/>
  <c r="Z36" i="9"/>
  <c r="Y36" i="9"/>
  <c r="X36" i="9"/>
  <c r="W36" i="9"/>
  <c r="V36" i="9"/>
  <c r="U36" i="9"/>
  <c r="T36" i="9"/>
  <c r="S36" i="9"/>
  <c r="R36" i="9"/>
  <c r="Q36" i="9"/>
  <c r="N36" i="9"/>
  <c r="P58" i="9"/>
  <c r="P59" i="9" s="1"/>
  <c r="P60" i="9" s="1"/>
  <c r="P61" i="9" s="1"/>
  <c r="P62" i="9" s="1"/>
  <c r="P63" i="9" s="1"/>
  <c r="P64" i="9" s="1"/>
  <c r="P65" i="9" s="1"/>
  <c r="P66" i="9" s="1"/>
  <c r="P67" i="9" s="1"/>
  <c r="P68" i="9" s="1"/>
  <c r="P69" i="9" s="1"/>
  <c r="P70" i="9" s="1"/>
  <c r="P71" i="9" s="1"/>
  <c r="P72" i="9" s="1"/>
  <c r="P73" i="9" s="1"/>
  <c r="P74" i="9" s="1"/>
  <c r="P75" i="9" s="1"/>
  <c r="P76" i="9" s="1"/>
  <c r="Z59" i="9"/>
  <c r="Y59" i="9"/>
  <c r="V59" i="9"/>
  <c r="U59" i="9"/>
  <c r="R59" i="9"/>
  <c r="Q59" i="9"/>
  <c r="Z60" i="9"/>
  <c r="Y60" i="9"/>
  <c r="V60" i="9"/>
  <c r="U60" i="9"/>
  <c r="R60" i="9"/>
  <c r="Q60" i="9"/>
  <c r="P85" i="9"/>
  <c r="P86" i="9" s="1"/>
  <c r="P87" i="9" s="1"/>
  <c r="P88" i="9" s="1"/>
  <c r="P89" i="9" s="1"/>
  <c r="P90" i="9" s="1"/>
  <c r="P91" i="9" s="1"/>
  <c r="P92" i="9" s="1"/>
  <c r="P93" i="9" s="1"/>
  <c r="P94" i="9" s="1"/>
  <c r="P95" i="9" s="1"/>
  <c r="P96" i="9" s="1"/>
  <c r="P97" i="9" s="1"/>
  <c r="P98" i="9" s="1"/>
  <c r="P99" i="9" s="1"/>
  <c r="P100" i="9" s="1"/>
  <c r="P101" i="9" s="1"/>
  <c r="P102" i="9" s="1"/>
  <c r="P103" i="9" s="1"/>
  <c r="AB85" i="9"/>
  <c r="AA85" i="9"/>
  <c r="Z85" i="9"/>
  <c r="Y85" i="9"/>
  <c r="X85" i="9"/>
  <c r="W85" i="9"/>
  <c r="V85" i="9"/>
  <c r="U85" i="9"/>
  <c r="T85" i="9"/>
  <c r="S85" i="9"/>
  <c r="R85" i="9"/>
  <c r="Q85" i="9"/>
  <c r="N85" i="9"/>
  <c r="AB86" i="9"/>
  <c r="AA86" i="9"/>
  <c r="Z86" i="9"/>
  <c r="Y86" i="9"/>
  <c r="X86" i="9"/>
  <c r="W86" i="9"/>
  <c r="V86" i="9"/>
  <c r="U86" i="9"/>
  <c r="T86" i="9"/>
  <c r="S86" i="9"/>
  <c r="R86" i="9"/>
  <c r="Q86" i="9"/>
  <c r="N86" i="9"/>
  <c r="AB87" i="9"/>
  <c r="AA87" i="9"/>
  <c r="Z87" i="9"/>
  <c r="Y87" i="9"/>
  <c r="X87" i="9"/>
  <c r="W87" i="9"/>
  <c r="V87" i="9"/>
  <c r="U87" i="9"/>
  <c r="T87" i="9"/>
  <c r="S87" i="9"/>
  <c r="R87" i="9"/>
  <c r="Q87" i="9"/>
  <c r="N87" i="9"/>
  <c r="P109" i="9"/>
  <c r="P110" i="9" s="1"/>
  <c r="P111" i="9" s="1"/>
  <c r="P112" i="9" s="1"/>
  <c r="P113" i="9" s="1"/>
  <c r="P114" i="9" s="1"/>
  <c r="P115" i="9" s="1"/>
  <c r="P116" i="9" s="1"/>
  <c r="P117" i="9" s="1"/>
  <c r="P118" i="9" s="1"/>
  <c r="P119" i="9" s="1"/>
  <c r="P120" i="9" s="1"/>
  <c r="P121" i="9" s="1"/>
  <c r="P122" i="9" s="1"/>
  <c r="P123" i="9" s="1"/>
  <c r="P124" i="9" s="1"/>
  <c r="P125" i="9" s="1"/>
  <c r="P126" i="9" s="1"/>
  <c r="P127" i="9" s="1"/>
  <c r="AB109" i="9"/>
  <c r="AA109" i="9"/>
  <c r="Z109" i="9"/>
  <c r="Y109" i="9"/>
  <c r="X109" i="9"/>
  <c r="W109" i="9"/>
  <c r="V109" i="9"/>
  <c r="U109" i="9"/>
  <c r="T109" i="9"/>
  <c r="S109" i="9"/>
  <c r="R109" i="9"/>
  <c r="Q109" i="9"/>
  <c r="N109" i="9"/>
  <c r="AB110" i="9"/>
  <c r="AA110" i="9"/>
  <c r="Z110" i="9"/>
  <c r="Y110" i="9"/>
  <c r="X110" i="9"/>
  <c r="W110" i="9"/>
  <c r="V110" i="9"/>
  <c r="U110" i="9"/>
  <c r="T110" i="9"/>
  <c r="S110" i="9"/>
  <c r="R110" i="9"/>
  <c r="Q110" i="9"/>
  <c r="N110" i="9"/>
  <c r="AB111" i="9"/>
  <c r="AA111" i="9"/>
  <c r="Z111" i="9"/>
  <c r="Y111" i="9"/>
  <c r="X111" i="9"/>
  <c r="W111" i="9"/>
  <c r="V111" i="9"/>
  <c r="U111" i="9"/>
  <c r="T111" i="9"/>
  <c r="S111" i="9"/>
  <c r="R111" i="9"/>
  <c r="Q111" i="9"/>
  <c r="N111" i="9"/>
  <c r="P133" i="9"/>
  <c r="P134" i="9" s="1"/>
  <c r="P135" i="9" s="1"/>
  <c r="P136" i="9" s="1"/>
  <c r="P137" i="9" s="1"/>
  <c r="P138" i="9" s="1"/>
  <c r="P139" i="9" s="1"/>
  <c r="P140" i="9" s="1"/>
  <c r="P141" i="9" s="1"/>
  <c r="P142" i="9" s="1"/>
  <c r="P143" i="9" s="1"/>
  <c r="P144" i="9" s="1"/>
  <c r="P145" i="9" s="1"/>
  <c r="P146" i="9" s="1"/>
  <c r="P147" i="9" s="1"/>
  <c r="P148" i="9" s="1"/>
  <c r="P149" i="9" s="1"/>
  <c r="P150" i="9" s="1"/>
  <c r="P151" i="9" s="1"/>
  <c r="AA134" i="9"/>
  <c r="Z134" i="9"/>
  <c r="Y134" i="9"/>
  <c r="V134" i="9"/>
  <c r="U134" i="9"/>
  <c r="R134" i="9"/>
  <c r="Q134" i="9"/>
  <c r="AC85" i="12" l="1"/>
  <c r="AC11" i="12"/>
  <c r="AC12" i="12"/>
  <c r="AC35" i="12"/>
  <c r="AC36" i="12"/>
  <c r="AC61" i="12"/>
  <c r="AC62" i="12"/>
  <c r="AC86" i="12"/>
  <c r="T134" i="9"/>
  <c r="AB134" i="9"/>
  <c r="R135" i="9"/>
  <c r="V135" i="9"/>
  <c r="Z135" i="9"/>
  <c r="AC87" i="9"/>
  <c r="X134" i="9"/>
  <c r="S59" i="9"/>
  <c r="W59" i="9"/>
  <c r="AA59" i="9"/>
  <c r="T59" i="9"/>
  <c r="X59" i="9"/>
  <c r="AB59" i="9"/>
  <c r="AC11" i="9"/>
  <c r="AC12" i="9"/>
  <c r="AC36" i="9"/>
  <c r="T60" i="9"/>
  <c r="X60" i="9"/>
  <c r="AB60" i="9"/>
  <c r="S60" i="9"/>
  <c r="W60" i="9"/>
  <c r="AA60" i="9"/>
  <c r="AC86" i="9"/>
  <c r="AC110" i="9"/>
  <c r="AC111" i="9"/>
  <c r="S135" i="9"/>
  <c r="W135" i="9"/>
  <c r="AA135" i="9"/>
  <c r="T135" i="9"/>
  <c r="X135" i="9"/>
  <c r="AB135" i="9"/>
  <c r="Q135" i="9"/>
  <c r="U135" i="9"/>
  <c r="Y135" i="9"/>
  <c r="P83" i="12"/>
  <c r="P59" i="12"/>
  <c r="P33" i="12"/>
  <c r="P9" i="12"/>
  <c r="P132" i="9"/>
  <c r="P108" i="9"/>
  <c r="P84" i="9"/>
  <c r="P57" i="9"/>
  <c r="P33" i="9"/>
  <c r="P9" i="9"/>
  <c r="G12" i="11" l="1"/>
  <c r="G13" i="11"/>
  <c r="G14" i="11"/>
  <c r="D12" i="11"/>
  <c r="D13" i="11"/>
  <c r="D14" i="11"/>
  <c r="G11" i="10"/>
  <c r="G12" i="10"/>
  <c r="G13" i="10"/>
  <c r="G14" i="10"/>
  <c r="G15" i="10"/>
  <c r="G16" i="10"/>
  <c r="G17" i="10"/>
  <c r="G18" i="10"/>
  <c r="G19" i="10"/>
  <c r="G20" i="10"/>
  <c r="D20" i="10"/>
  <c r="D11" i="10"/>
  <c r="D12" i="10"/>
  <c r="D13" i="10"/>
  <c r="D14" i="10"/>
  <c r="D15" i="10"/>
  <c r="D16" i="10"/>
  <c r="D17" i="10"/>
  <c r="D18" i="10"/>
  <c r="D19" i="10"/>
  <c r="H11" i="4"/>
  <c r="I11" i="4"/>
  <c r="H12" i="4"/>
  <c r="I12" i="4"/>
  <c r="H13" i="4"/>
  <c r="I13" i="4"/>
  <c r="G11" i="4"/>
  <c r="G12" i="4"/>
  <c r="G13" i="4"/>
  <c r="D11" i="4"/>
  <c r="D12" i="4"/>
  <c r="D13" i="4"/>
  <c r="I11" i="1"/>
  <c r="I12" i="1"/>
  <c r="I13" i="1"/>
  <c r="I14" i="1"/>
  <c r="I15" i="1"/>
  <c r="I16" i="1"/>
  <c r="I17" i="1"/>
  <c r="H11" i="1"/>
  <c r="H12" i="1"/>
  <c r="H13" i="1"/>
  <c r="H14" i="1"/>
  <c r="H15" i="1"/>
  <c r="H16" i="1"/>
  <c r="H17" i="1"/>
  <c r="J17" i="1" l="1"/>
  <c r="J13" i="1"/>
  <c r="J12" i="1"/>
  <c r="J15" i="1"/>
  <c r="J11" i="1"/>
  <c r="J13" i="4"/>
  <c r="J11" i="4"/>
  <c r="J14" i="1"/>
  <c r="J16" i="1"/>
  <c r="J12" i="4"/>
  <c r="D10" i="1" l="1"/>
  <c r="D11" i="1"/>
  <c r="D12" i="1"/>
  <c r="D13" i="1"/>
  <c r="D14" i="1"/>
  <c r="D15" i="1"/>
  <c r="D16" i="1"/>
  <c r="D17" i="1"/>
  <c r="B21" i="10" l="1"/>
  <c r="C21" i="10"/>
  <c r="E21" i="10"/>
  <c r="F21" i="10"/>
  <c r="L11" i="10" l="1"/>
  <c r="L12" i="10"/>
  <c r="L13" i="10"/>
  <c r="L14" i="10"/>
  <c r="L15" i="10"/>
  <c r="L16" i="10"/>
  <c r="L17" i="10"/>
  <c r="L18" i="10"/>
  <c r="L19" i="10"/>
  <c r="L20" i="10"/>
  <c r="I11" i="10"/>
  <c r="I12" i="10"/>
  <c r="I13" i="10"/>
  <c r="I14" i="10"/>
  <c r="I15" i="10"/>
  <c r="I16" i="10"/>
  <c r="I17" i="10"/>
  <c r="I18" i="10"/>
  <c r="I19" i="10"/>
  <c r="I20" i="10"/>
  <c r="K12" i="10"/>
  <c r="K14" i="10"/>
  <c r="K16" i="10"/>
  <c r="K18" i="10"/>
  <c r="K20" i="10"/>
  <c r="K11" i="10"/>
  <c r="K13" i="10"/>
  <c r="K15" i="10"/>
  <c r="K17" i="10"/>
  <c r="K19" i="10"/>
  <c r="H12" i="10"/>
  <c r="H14" i="10"/>
  <c r="H16" i="10"/>
  <c r="H18" i="10"/>
  <c r="H20" i="10"/>
  <c r="H11" i="10"/>
  <c r="H13" i="10"/>
  <c r="H15" i="10"/>
  <c r="H17" i="10"/>
  <c r="H19" i="10"/>
  <c r="N8" i="9"/>
  <c r="N9" i="9"/>
  <c r="AC10" i="9" s="1"/>
  <c r="N13" i="9"/>
  <c r="N14" i="9"/>
  <c r="N15" i="9"/>
  <c r="N63" i="9" s="1"/>
  <c r="N16" i="9"/>
  <c r="N17" i="9"/>
  <c r="N18" i="9"/>
  <c r="N19" i="9"/>
  <c r="N20" i="9"/>
  <c r="N21" i="9"/>
  <c r="N22" i="9"/>
  <c r="N23" i="9"/>
  <c r="N24" i="9"/>
  <c r="N25" i="9"/>
  <c r="N26" i="9"/>
  <c r="N27" i="9"/>
  <c r="J18" i="10" l="1"/>
  <c r="M18" i="10"/>
  <c r="M14" i="10"/>
  <c r="J14" i="10"/>
  <c r="J20" i="10"/>
  <c r="J16" i="10"/>
  <c r="J12" i="10"/>
  <c r="M20" i="10"/>
  <c r="M16" i="10"/>
  <c r="M12" i="10"/>
  <c r="J19" i="10"/>
  <c r="J17" i="10"/>
  <c r="J15" i="10"/>
  <c r="J13" i="10"/>
  <c r="J11" i="10"/>
  <c r="M19" i="10"/>
  <c r="M17" i="10"/>
  <c r="M15" i="10"/>
  <c r="M13" i="10"/>
  <c r="M11" i="10"/>
  <c r="N101" i="12"/>
  <c r="N77" i="12"/>
  <c r="B15" i="11"/>
  <c r="C15" i="11"/>
  <c r="N51" i="12"/>
  <c r="N27" i="12"/>
  <c r="N126" i="9"/>
  <c r="N102" i="9"/>
  <c r="AB133" i="9"/>
  <c r="AA133" i="9"/>
  <c r="Z133" i="9"/>
  <c r="Y133" i="9"/>
  <c r="X133" i="9"/>
  <c r="W133" i="9"/>
  <c r="V133" i="9"/>
  <c r="U133" i="9"/>
  <c r="T133" i="9"/>
  <c r="S133" i="9"/>
  <c r="R133" i="9"/>
  <c r="Q133" i="9"/>
  <c r="M131" i="9"/>
  <c r="L131" i="9"/>
  <c r="K131" i="9"/>
  <c r="J131" i="9"/>
  <c r="I131" i="9"/>
  <c r="H131" i="9"/>
  <c r="G131" i="9"/>
  <c r="F131" i="9"/>
  <c r="E131" i="9"/>
  <c r="D131" i="9"/>
  <c r="C131" i="9"/>
  <c r="B131" i="9"/>
  <c r="AB58" i="9"/>
  <c r="AA58" i="9"/>
  <c r="Z58" i="9"/>
  <c r="Y58" i="9"/>
  <c r="X58" i="9"/>
  <c r="W58" i="9"/>
  <c r="V58" i="9"/>
  <c r="U58" i="9"/>
  <c r="T58" i="9"/>
  <c r="S58" i="9"/>
  <c r="R58" i="9"/>
  <c r="Q58" i="9"/>
  <c r="M56" i="9"/>
  <c r="L56" i="9"/>
  <c r="K56" i="9"/>
  <c r="J56" i="9"/>
  <c r="I56" i="9"/>
  <c r="H56" i="9"/>
  <c r="G56" i="9"/>
  <c r="F56" i="9"/>
  <c r="E56" i="9"/>
  <c r="D56" i="9"/>
  <c r="C56" i="9"/>
  <c r="B56" i="9"/>
  <c r="I12" i="11" l="1"/>
  <c r="I13" i="11"/>
  <c r="I14" i="11"/>
  <c r="L11" i="1"/>
  <c r="L14" i="1"/>
  <c r="L15" i="1"/>
  <c r="L12" i="1"/>
  <c r="L13" i="1"/>
  <c r="L16" i="1"/>
  <c r="L17" i="1"/>
  <c r="H12" i="11"/>
  <c r="H14" i="11"/>
  <c r="H13" i="11"/>
  <c r="L10" i="1"/>
  <c r="AB101" i="12"/>
  <c r="AA101" i="12"/>
  <c r="Z101" i="12"/>
  <c r="Y101" i="12"/>
  <c r="X101" i="12"/>
  <c r="W101" i="12"/>
  <c r="V101" i="12"/>
  <c r="U101" i="12"/>
  <c r="T101" i="12"/>
  <c r="AB77" i="12"/>
  <c r="AA77" i="12"/>
  <c r="Z77" i="12"/>
  <c r="Y77" i="12"/>
  <c r="X77" i="12"/>
  <c r="W77" i="12"/>
  <c r="V77" i="12"/>
  <c r="U77" i="12"/>
  <c r="T77" i="12"/>
  <c r="AB51" i="12"/>
  <c r="AA51" i="12"/>
  <c r="Z51" i="12"/>
  <c r="Y51" i="12"/>
  <c r="X51" i="12"/>
  <c r="W51" i="12"/>
  <c r="V51" i="12"/>
  <c r="U51" i="12"/>
  <c r="T51" i="12"/>
  <c r="AB27" i="12"/>
  <c r="AA27" i="12"/>
  <c r="Z27" i="12"/>
  <c r="Y27" i="12"/>
  <c r="X27" i="12"/>
  <c r="W27" i="12"/>
  <c r="V27" i="12"/>
  <c r="U27" i="12"/>
  <c r="T27" i="12"/>
  <c r="AB150" i="9"/>
  <c r="AA150" i="9"/>
  <c r="Z150" i="9"/>
  <c r="Y150" i="9"/>
  <c r="X150" i="9"/>
  <c r="W150" i="9"/>
  <c r="V150" i="9"/>
  <c r="U150" i="9"/>
  <c r="T150" i="9"/>
  <c r="AB126" i="9"/>
  <c r="AA126" i="9"/>
  <c r="Z126" i="9"/>
  <c r="Y126" i="9"/>
  <c r="X126" i="9"/>
  <c r="W126" i="9"/>
  <c r="V126" i="9"/>
  <c r="U126" i="9"/>
  <c r="T126" i="9"/>
  <c r="AB102" i="9"/>
  <c r="AA102" i="9"/>
  <c r="Z102" i="9"/>
  <c r="Y102" i="9"/>
  <c r="X102" i="9"/>
  <c r="W102" i="9"/>
  <c r="V102" i="9"/>
  <c r="U102" i="9"/>
  <c r="T102" i="9"/>
  <c r="AB75" i="9"/>
  <c r="AA75" i="9"/>
  <c r="Z75" i="9"/>
  <c r="Y75" i="9"/>
  <c r="X75" i="9"/>
  <c r="W75" i="9"/>
  <c r="V75" i="9"/>
  <c r="U75" i="9"/>
  <c r="T75" i="9"/>
  <c r="S75" i="9"/>
  <c r="S150" i="9"/>
  <c r="S126" i="9"/>
  <c r="S102" i="9"/>
  <c r="S101" i="12"/>
  <c r="S100" i="12"/>
  <c r="S77" i="12"/>
  <c r="S51" i="12"/>
  <c r="S50" i="12"/>
  <c r="S27" i="12"/>
  <c r="G10" i="11"/>
  <c r="G11" i="11"/>
  <c r="D10" i="11"/>
  <c r="D11" i="11"/>
  <c r="G16" i="1"/>
  <c r="J13" i="11" l="1"/>
  <c r="K12" i="1"/>
  <c r="M12" i="1" s="1"/>
  <c r="K13" i="1"/>
  <c r="M13" i="1" s="1"/>
  <c r="K16" i="1"/>
  <c r="M16" i="1" s="1"/>
  <c r="K17" i="1"/>
  <c r="M17" i="1" s="1"/>
  <c r="K11" i="1"/>
  <c r="M11" i="1" s="1"/>
  <c r="K14" i="1"/>
  <c r="M14" i="1" s="1"/>
  <c r="K15" i="1"/>
  <c r="M15" i="1"/>
  <c r="J14" i="11"/>
  <c r="J12" i="11"/>
  <c r="K10" i="1"/>
  <c r="R150" i="9"/>
  <c r="R101" i="12" l="1"/>
  <c r="R77" i="12"/>
  <c r="R51" i="12"/>
  <c r="R27" i="12"/>
  <c r="R126" i="9"/>
  <c r="R102" i="9"/>
  <c r="R75" i="9"/>
  <c r="AB51" i="9"/>
  <c r="AA51" i="9"/>
  <c r="Z51" i="9"/>
  <c r="Y51" i="9"/>
  <c r="X51" i="9"/>
  <c r="W51" i="9"/>
  <c r="V51" i="9"/>
  <c r="U51" i="9"/>
  <c r="T51" i="9"/>
  <c r="S51" i="9"/>
  <c r="R51" i="9"/>
  <c r="AB27" i="9"/>
  <c r="AA27" i="9"/>
  <c r="Z27" i="9"/>
  <c r="Y27" i="9"/>
  <c r="X27" i="9"/>
  <c r="W27" i="9"/>
  <c r="V27" i="9"/>
  <c r="U27" i="9"/>
  <c r="T27" i="9"/>
  <c r="S27" i="9"/>
  <c r="R27" i="9"/>
  <c r="Q150" i="9" l="1"/>
  <c r="AC150" i="9" s="1"/>
  <c r="Q126" i="9"/>
  <c r="AC126" i="9" s="1"/>
  <c r="Q102" i="9"/>
  <c r="AC102" i="9" s="1"/>
  <c r="Q75" i="9"/>
  <c r="AC75" i="9" s="1"/>
  <c r="Q51" i="9"/>
  <c r="AC51" i="9" s="1"/>
  <c r="N51" i="9"/>
  <c r="Q27" i="9"/>
  <c r="AC27" i="9" s="1"/>
  <c r="Q101" i="12"/>
  <c r="AC101" i="12" s="1"/>
  <c r="Q77" i="12"/>
  <c r="AC77" i="12" s="1"/>
  <c r="Q51" i="12"/>
  <c r="AC51" i="12" s="1"/>
  <c r="Q27" i="12"/>
  <c r="AC27" i="12" s="1"/>
  <c r="AB26" i="12" l="1"/>
  <c r="AB50" i="12"/>
  <c r="AB76" i="12"/>
  <c r="AB100" i="12"/>
  <c r="AB149" i="9"/>
  <c r="AB125" i="9"/>
  <c r="AB101" i="9"/>
  <c r="AB74" i="9"/>
  <c r="AB50" i="9"/>
  <c r="AB26" i="9"/>
  <c r="Z149" i="9" l="1"/>
  <c r="AA149" i="9"/>
  <c r="Z125" i="9"/>
  <c r="AA125" i="9"/>
  <c r="Z101" i="9"/>
  <c r="AA101" i="9"/>
  <c r="Z74" i="9"/>
  <c r="AA74" i="9"/>
  <c r="Z50" i="9" l="1"/>
  <c r="AA50" i="9"/>
  <c r="Z26" i="9"/>
  <c r="AA26" i="9"/>
  <c r="Y50" i="9" l="1"/>
  <c r="Y74" i="9"/>
  <c r="Y101" i="9"/>
  <c r="Y125" i="9"/>
  <c r="Y149" i="9"/>
  <c r="Y26" i="9"/>
  <c r="X26" i="9"/>
  <c r="X125" i="9" l="1"/>
  <c r="X149" i="9"/>
  <c r="N100" i="12" l="1"/>
  <c r="N76" i="12"/>
  <c r="N50" i="12"/>
  <c r="N26" i="12"/>
  <c r="AA26" i="12" l="1"/>
  <c r="Z26" i="12"/>
  <c r="Y26" i="12"/>
  <c r="X26" i="12"/>
  <c r="W26" i="12"/>
  <c r="V26" i="12"/>
  <c r="U26" i="12"/>
  <c r="T26" i="12"/>
  <c r="S26" i="12"/>
  <c r="R26" i="12"/>
  <c r="Q26" i="12"/>
  <c r="AA76" i="12"/>
  <c r="Z76" i="12"/>
  <c r="Y76" i="12"/>
  <c r="X76" i="12"/>
  <c r="W76" i="12"/>
  <c r="V76" i="12"/>
  <c r="U76" i="12"/>
  <c r="T76" i="12"/>
  <c r="S76" i="12"/>
  <c r="R76" i="12"/>
  <c r="Q76" i="12"/>
  <c r="AA100" i="12"/>
  <c r="Z100" i="12"/>
  <c r="Y100" i="12"/>
  <c r="X100" i="12"/>
  <c r="W100" i="12"/>
  <c r="V100" i="12"/>
  <c r="U100" i="12"/>
  <c r="T100" i="12"/>
  <c r="R100" i="12"/>
  <c r="Q100" i="12"/>
  <c r="AA50" i="12"/>
  <c r="Z50" i="12"/>
  <c r="Y50" i="12"/>
  <c r="X50" i="12"/>
  <c r="W50" i="12"/>
  <c r="V50" i="12"/>
  <c r="U50" i="12"/>
  <c r="T50" i="12"/>
  <c r="R50" i="12"/>
  <c r="Q50" i="12"/>
  <c r="W26" i="9"/>
  <c r="V26" i="9"/>
  <c r="U26" i="9"/>
  <c r="T26" i="9"/>
  <c r="S26" i="9"/>
  <c r="R26" i="9"/>
  <c r="Q26" i="9"/>
  <c r="N125" i="9"/>
  <c r="N101" i="9"/>
  <c r="N50" i="9"/>
  <c r="AC26" i="9" l="1"/>
  <c r="W149" i="9"/>
  <c r="V149" i="9"/>
  <c r="U149" i="9"/>
  <c r="T149" i="9"/>
  <c r="S149" i="9"/>
  <c r="R149" i="9"/>
  <c r="Q149" i="9"/>
  <c r="W125" i="9"/>
  <c r="V125" i="9"/>
  <c r="U125" i="9"/>
  <c r="T125" i="9"/>
  <c r="S125" i="9"/>
  <c r="R125" i="9"/>
  <c r="Q125" i="9"/>
  <c r="X101" i="9"/>
  <c r="W101" i="9"/>
  <c r="V101" i="9"/>
  <c r="U101" i="9"/>
  <c r="T101" i="9"/>
  <c r="S101" i="9"/>
  <c r="R101" i="9"/>
  <c r="Q101" i="9"/>
  <c r="X74" i="9"/>
  <c r="W74" i="9"/>
  <c r="V74" i="9"/>
  <c r="U74" i="9"/>
  <c r="T74" i="9"/>
  <c r="S74" i="9"/>
  <c r="R74" i="9"/>
  <c r="Q74" i="9"/>
  <c r="X50" i="9"/>
  <c r="W50" i="9"/>
  <c r="V50" i="9"/>
  <c r="U50" i="9"/>
  <c r="T50" i="9"/>
  <c r="S50" i="9"/>
  <c r="R50" i="9"/>
  <c r="Q50" i="9"/>
  <c r="I10" i="4" l="1"/>
  <c r="H10" i="4"/>
  <c r="G10" i="4"/>
  <c r="D10" i="4"/>
  <c r="J10" i="4" l="1"/>
  <c r="K10" i="10" l="1"/>
  <c r="Q25" i="9" l="1"/>
  <c r="Q24" i="9"/>
  <c r="Q23" i="9"/>
  <c r="Q22" i="9"/>
  <c r="Q21" i="9"/>
  <c r="Q20" i="9"/>
  <c r="Q19" i="9"/>
  <c r="Q18" i="9"/>
  <c r="Q17" i="9"/>
  <c r="Q16" i="9"/>
  <c r="Q15" i="9"/>
  <c r="Q14" i="9"/>
  <c r="Q13" i="9"/>
  <c r="Q9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3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57" i="9"/>
  <c r="N44" i="9"/>
  <c r="N43" i="9"/>
  <c r="N42" i="9"/>
  <c r="N41" i="9"/>
  <c r="N40" i="9"/>
  <c r="N39" i="9"/>
  <c r="N38" i="9"/>
  <c r="N37" i="9"/>
  <c r="N33" i="9"/>
  <c r="AC34" i="9" s="1"/>
  <c r="N32" i="9"/>
  <c r="AC59" i="9" l="1"/>
  <c r="AC60" i="9"/>
  <c r="G12" i="1"/>
  <c r="G11" i="1" l="1"/>
  <c r="G13" i="1" l="1"/>
  <c r="L9" i="1" l="1"/>
  <c r="K9" i="1"/>
  <c r="I9" i="1"/>
  <c r="H9" i="1"/>
  <c r="F9" i="1"/>
  <c r="E9" i="1"/>
  <c r="C9" i="1"/>
  <c r="B9" i="1"/>
  <c r="P1" i="4"/>
  <c r="P1" i="12"/>
  <c r="A1" i="12" s="1"/>
  <c r="P1" i="9"/>
  <c r="A1" i="9" s="1"/>
  <c r="P1" i="11"/>
  <c r="P1" i="10"/>
  <c r="A1" i="1"/>
  <c r="A7" i="1"/>
  <c r="A7" i="11" l="1"/>
  <c r="A7" i="4"/>
  <c r="B9" i="11"/>
  <c r="E9" i="11"/>
  <c r="H9" i="11"/>
  <c r="K9" i="11"/>
  <c r="A1" i="4"/>
  <c r="B9" i="4"/>
  <c r="E9" i="4"/>
  <c r="H9" i="4"/>
  <c r="K9" i="4"/>
  <c r="B9" i="10"/>
  <c r="E9" i="10"/>
  <c r="H9" i="10"/>
  <c r="K9" i="10"/>
  <c r="A7" i="10"/>
  <c r="A1" i="10"/>
  <c r="A1" i="11"/>
  <c r="C9" i="4"/>
  <c r="F9" i="4"/>
  <c r="I9" i="4"/>
  <c r="L9" i="4"/>
  <c r="C9" i="10"/>
  <c r="F9" i="10"/>
  <c r="I9" i="10"/>
  <c r="L9" i="10"/>
  <c r="C9" i="11"/>
  <c r="F9" i="11"/>
  <c r="I9" i="11"/>
  <c r="L9" i="11"/>
  <c r="AB99" i="12"/>
  <c r="AA99" i="12"/>
  <c r="Z99" i="12"/>
  <c r="Y99" i="12"/>
  <c r="X99" i="12"/>
  <c r="W99" i="12"/>
  <c r="V99" i="12"/>
  <c r="U99" i="12"/>
  <c r="T99" i="12"/>
  <c r="S99" i="12"/>
  <c r="R99" i="12"/>
  <c r="Q99" i="12"/>
  <c r="N99" i="12"/>
  <c r="AC100" i="12" s="1"/>
  <c r="AB75" i="12"/>
  <c r="AA75" i="12"/>
  <c r="Z75" i="12"/>
  <c r="Y75" i="12"/>
  <c r="X75" i="12"/>
  <c r="W75" i="12"/>
  <c r="V75" i="12"/>
  <c r="U75" i="12"/>
  <c r="T75" i="12"/>
  <c r="S75" i="12"/>
  <c r="R75" i="12"/>
  <c r="Q75" i="12"/>
  <c r="N75" i="12"/>
  <c r="AC76" i="12" s="1"/>
  <c r="AB49" i="12"/>
  <c r="AA49" i="12"/>
  <c r="Z49" i="12"/>
  <c r="Y49" i="12"/>
  <c r="X49" i="12"/>
  <c r="W49" i="12"/>
  <c r="V49" i="12"/>
  <c r="U49" i="12"/>
  <c r="T49" i="12"/>
  <c r="S49" i="12"/>
  <c r="R49" i="12"/>
  <c r="Q49" i="12"/>
  <c r="N49" i="12"/>
  <c r="AC50" i="12" s="1"/>
  <c r="AB25" i="12"/>
  <c r="AA25" i="12"/>
  <c r="Z25" i="12"/>
  <c r="Y25" i="12"/>
  <c r="X25" i="12"/>
  <c r="W25" i="12"/>
  <c r="V25" i="12"/>
  <c r="U25" i="12"/>
  <c r="T25" i="12"/>
  <c r="S25" i="12"/>
  <c r="R25" i="12"/>
  <c r="Q25" i="12"/>
  <c r="N25" i="12"/>
  <c r="AC26" i="12" s="1"/>
  <c r="AB148" i="9"/>
  <c r="AA148" i="9"/>
  <c r="Z148" i="9"/>
  <c r="Y148" i="9"/>
  <c r="X148" i="9"/>
  <c r="W148" i="9"/>
  <c r="V148" i="9"/>
  <c r="U148" i="9"/>
  <c r="T148" i="9"/>
  <c r="S148" i="9"/>
  <c r="R148" i="9"/>
  <c r="Q148" i="9"/>
  <c r="AB124" i="9"/>
  <c r="AA124" i="9"/>
  <c r="Z124" i="9"/>
  <c r="Y124" i="9"/>
  <c r="X124" i="9"/>
  <c r="W124" i="9"/>
  <c r="V124" i="9"/>
  <c r="U124" i="9"/>
  <c r="T124" i="9"/>
  <c r="S124" i="9"/>
  <c r="R124" i="9"/>
  <c r="Q124" i="9"/>
  <c r="N124" i="9"/>
  <c r="AC125" i="9" s="1"/>
  <c r="AB100" i="9"/>
  <c r="AA100" i="9"/>
  <c r="Z100" i="9"/>
  <c r="Y100" i="9"/>
  <c r="X100" i="9"/>
  <c r="W100" i="9"/>
  <c r="V100" i="9"/>
  <c r="U100" i="9"/>
  <c r="T100" i="9"/>
  <c r="S100" i="9"/>
  <c r="R100" i="9"/>
  <c r="Q100" i="9"/>
  <c r="N100" i="9"/>
  <c r="AC101" i="9" s="1"/>
  <c r="AB73" i="9"/>
  <c r="AA73" i="9"/>
  <c r="Z73" i="9"/>
  <c r="Y73" i="9"/>
  <c r="X73" i="9"/>
  <c r="W73" i="9"/>
  <c r="V73" i="9"/>
  <c r="U73" i="9"/>
  <c r="T73" i="9"/>
  <c r="S73" i="9"/>
  <c r="R73" i="9"/>
  <c r="AB49" i="9"/>
  <c r="AA49" i="9"/>
  <c r="Z49" i="9"/>
  <c r="Y49" i="9"/>
  <c r="X49" i="9"/>
  <c r="W49" i="9"/>
  <c r="V49" i="9"/>
  <c r="U49" i="9"/>
  <c r="T49" i="9"/>
  <c r="S49" i="9"/>
  <c r="R49" i="9"/>
  <c r="N49" i="9"/>
  <c r="AB25" i="9"/>
  <c r="AA25" i="9"/>
  <c r="Z25" i="9"/>
  <c r="Y25" i="9"/>
  <c r="X25" i="9"/>
  <c r="W25" i="9"/>
  <c r="V25" i="9"/>
  <c r="U25" i="9"/>
  <c r="T25" i="9"/>
  <c r="S25" i="9"/>
  <c r="R25" i="9"/>
  <c r="AC25" i="9" s="1"/>
  <c r="AC74" i="9" l="1"/>
  <c r="AC50" i="9"/>
  <c r="AC149" i="9"/>
  <c r="D21" i="10" l="1"/>
  <c r="D10" i="10"/>
  <c r="F15" i="11" l="1"/>
  <c r="E15" i="11"/>
  <c r="F14" i="4"/>
  <c r="E14" i="4"/>
  <c r="C14" i="4"/>
  <c r="B14" i="4"/>
  <c r="L12" i="4" l="1"/>
  <c r="L11" i="4"/>
  <c r="L13" i="4"/>
  <c r="L14" i="11"/>
  <c r="L13" i="11"/>
  <c r="L12" i="11"/>
  <c r="K11" i="4"/>
  <c r="K13" i="4"/>
  <c r="K12" i="4"/>
  <c r="K12" i="11"/>
  <c r="K13" i="11"/>
  <c r="K14" i="11"/>
  <c r="K10" i="11"/>
  <c r="K11" i="11"/>
  <c r="L11" i="11"/>
  <c r="L10" i="11"/>
  <c r="H10" i="11"/>
  <c r="H11" i="11"/>
  <c r="I11" i="11"/>
  <c r="I10" i="11"/>
  <c r="K10" i="4"/>
  <c r="L10" i="4"/>
  <c r="M12" i="11" l="1"/>
  <c r="M14" i="11"/>
  <c r="M11" i="4"/>
  <c r="M13" i="11"/>
  <c r="M13" i="4"/>
  <c r="M12" i="4"/>
  <c r="M10" i="11"/>
  <c r="J11" i="11"/>
  <c r="M11" i="11"/>
  <c r="J10" i="11"/>
  <c r="M10" i="4"/>
  <c r="G10" i="10" l="1"/>
  <c r="H14" i="4"/>
  <c r="I10" i="1"/>
  <c r="H10" i="1"/>
  <c r="G17" i="1"/>
  <c r="G15" i="1"/>
  <c r="G14" i="1"/>
  <c r="G10" i="1"/>
  <c r="J10" i="1" l="1"/>
  <c r="D15" i="11"/>
  <c r="G15" i="11"/>
  <c r="L10" i="10"/>
  <c r="I10" i="10"/>
  <c r="H10" i="10"/>
  <c r="G21" i="10"/>
  <c r="K14" i="4"/>
  <c r="D14" i="4"/>
  <c r="G14" i="4"/>
  <c r="I14" i="4"/>
  <c r="J14" i="4" s="1"/>
  <c r="K15" i="11" l="1"/>
  <c r="I15" i="11"/>
  <c r="L15" i="11"/>
  <c r="H15" i="11"/>
  <c r="L14" i="4"/>
  <c r="L21" i="10"/>
  <c r="I21" i="10"/>
  <c r="M10" i="10"/>
  <c r="K21" i="10"/>
  <c r="J10" i="10"/>
  <c r="H21" i="10"/>
  <c r="J15" i="11" l="1"/>
  <c r="J21" i="10"/>
  <c r="M15" i="11"/>
  <c r="M21" i="10"/>
  <c r="M14" i="4"/>
  <c r="F18" i="1" l="1"/>
  <c r="H18" i="1" l="1"/>
  <c r="D18" i="1"/>
  <c r="G18" i="1"/>
  <c r="I18" i="1"/>
  <c r="Q48" i="12"/>
  <c r="R48" i="12"/>
  <c r="S48" i="12"/>
  <c r="T48" i="12"/>
  <c r="U48" i="12"/>
  <c r="V48" i="12"/>
  <c r="W48" i="12"/>
  <c r="X48" i="12"/>
  <c r="Y48" i="12"/>
  <c r="Z48" i="12"/>
  <c r="AA48" i="12"/>
  <c r="AB48" i="12"/>
  <c r="K18" i="1" l="1"/>
  <c r="L18" i="1"/>
  <c r="J18" i="1"/>
  <c r="M10" i="1"/>
  <c r="AB98" i="12"/>
  <c r="AA98" i="12"/>
  <c r="Z98" i="12"/>
  <c r="Y98" i="12"/>
  <c r="X98" i="12"/>
  <c r="W98" i="12"/>
  <c r="V98" i="12"/>
  <c r="U98" i="12"/>
  <c r="T98" i="12"/>
  <c r="S98" i="12"/>
  <c r="R98" i="12"/>
  <c r="Q98" i="12"/>
  <c r="N98" i="12"/>
  <c r="AC99" i="12" s="1"/>
  <c r="AB74" i="12"/>
  <c r="AA74" i="12"/>
  <c r="Z74" i="12"/>
  <c r="Y74" i="12"/>
  <c r="X74" i="12"/>
  <c r="W74" i="12"/>
  <c r="V74" i="12"/>
  <c r="U74" i="12"/>
  <c r="T74" i="12"/>
  <c r="S74" i="12"/>
  <c r="R74" i="12"/>
  <c r="Q74" i="12"/>
  <c r="N74" i="12"/>
  <c r="AC75" i="12" s="1"/>
  <c r="N48" i="12"/>
  <c r="AC49" i="12" s="1"/>
  <c r="AB24" i="12"/>
  <c r="AA24" i="12"/>
  <c r="Z24" i="12"/>
  <c r="Y24" i="12"/>
  <c r="X24" i="12"/>
  <c r="W24" i="12"/>
  <c r="V24" i="12"/>
  <c r="U24" i="12"/>
  <c r="T24" i="12"/>
  <c r="S24" i="12"/>
  <c r="R24" i="12"/>
  <c r="Q24" i="12"/>
  <c r="N24" i="12"/>
  <c r="AC25" i="12" s="1"/>
  <c r="AB147" i="9"/>
  <c r="AA147" i="9"/>
  <c r="Z147" i="9"/>
  <c r="Y147" i="9"/>
  <c r="X147" i="9"/>
  <c r="W147" i="9"/>
  <c r="V147" i="9"/>
  <c r="U147" i="9"/>
  <c r="T147" i="9"/>
  <c r="S147" i="9"/>
  <c r="R147" i="9"/>
  <c r="Q147" i="9"/>
  <c r="AB123" i="9"/>
  <c r="AA123" i="9"/>
  <c r="Z123" i="9"/>
  <c r="Y123" i="9"/>
  <c r="X123" i="9"/>
  <c r="W123" i="9"/>
  <c r="V123" i="9"/>
  <c r="U123" i="9"/>
  <c r="T123" i="9"/>
  <c r="S123" i="9"/>
  <c r="R123" i="9"/>
  <c r="Q123" i="9"/>
  <c r="N123" i="9"/>
  <c r="AC124" i="9" s="1"/>
  <c r="AB99" i="9"/>
  <c r="AA99" i="9"/>
  <c r="Z99" i="9"/>
  <c r="Y99" i="9"/>
  <c r="X99" i="9"/>
  <c r="W99" i="9"/>
  <c r="V99" i="9"/>
  <c r="U99" i="9"/>
  <c r="T99" i="9"/>
  <c r="S99" i="9"/>
  <c r="R99" i="9"/>
  <c r="Q99" i="9"/>
  <c r="N99" i="9"/>
  <c r="AC100" i="9" s="1"/>
  <c r="AB72" i="9"/>
  <c r="AA72" i="9"/>
  <c r="Z72" i="9"/>
  <c r="Y72" i="9"/>
  <c r="X72" i="9"/>
  <c r="W72" i="9"/>
  <c r="V72" i="9"/>
  <c r="U72" i="9"/>
  <c r="T72" i="9"/>
  <c r="S72" i="9"/>
  <c r="R72" i="9"/>
  <c r="AB48" i="9"/>
  <c r="AA48" i="9"/>
  <c r="Z48" i="9"/>
  <c r="Y48" i="9"/>
  <c r="X48" i="9"/>
  <c r="W48" i="9"/>
  <c r="V48" i="9"/>
  <c r="U48" i="9"/>
  <c r="T48" i="9"/>
  <c r="S48" i="9"/>
  <c r="R48" i="9"/>
  <c r="N48" i="9"/>
  <c r="AC49" i="9" s="1"/>
  <c r="N47" i="9"/>
  <c r="N46" i="9"/>
  <c r="N45" i="9"/>
  <c r="AB24" i="9"/>
  <c r="AA24" i="9"/>
  <c r="Z24" i="9"/>
  <c r="Y24" i="9"/>
  <c r="X24" i="9"/>
  <c r="W24" i="9"/>
  <c r="V24" i="9"/>
  <c r="U24" i="9"/>
  <c r="T24" i="9"/>
  <c r="S24" i="9"/>
  <c r="R24" i="9"/>
  <c r="AC24" i="9" l="1"/>
  <c r="AC48" i="9"/>
  <c r="AC148" i="9"/>
  <c r="AC73" i="9"/>
  <c r="M18" i="1"/>
  <c r="AB146" i="9"/>
  <c r="AB122" i="9"/>
  <c r="AB98" i="9"/>
  <c r="AB71" i="9"/>
  <c r="AB47" i="9"/>
  <c r="AB23" i="9"/>
  <c r="AB23" i="12"/>
  <c r="AB47" i="12"/>
  <c r="AB97" i="12"/>
  <c r="AB73" i="12"/>
  <c r="AA146" i="9" l="1"/>
  <c r="Z146" i="9"/>
  <c r="Y146" i="9"/>
  <c r="X146" i="9"/>
  <c r="W146" i="9"/>
  <c r="V146" i="9"/>
  <c r="U146" i="9"/>
  <c r="T146" i="9"/>
  <c r="S146" i="9"/>
  <c r="R146" i="9"/>
  <c r="Q146" i="9"/>
  <c r="AB145" i="9"/>
  <c r="AA145" i="9"/>
  <c r="Z145" i="9"/>
  <c r="Y145" i="9"/>
  <c r="X145" i="9"/>
  <c r="W145" i="9"/>
  <c r="V145" i="9"/>
  <c r="U145" i="9"/>
  <c r="T145" i="9"/>
  <c r="S145" i="9"/>
  <c r="R145" i="9"/>
  <c r="Q145" i="9"/>
  <c r="AB144" i="9"/>
  <c r="AA144" i="9"/>
  <c r="Z144" i="9"/>
  <c r="Y144" i="9"/>
  <c r="X144" i="9"/>
  <c r="W144" i="9"/>
  <c r="V144" i="9"/>
  <c r="U144" i="9"/>
  <c r="T144" i="9"/>
  <c r="S144" i="9"/>
  <c r="R144" i="9"/>
  <c r="Q144" i="9"/>
  <c r="AB143" i="9"/>
  <c r="AA143" i="9"/>
  <c r="Z143" i="9"/>
  <c r="Y143" i="9"/>
  <c r="X143" i="9"/>
  <c r="W143" i="9"/>
  <c r="V143" i="9"/>
  <c r="U143" i="9"/>
  <c r="T143" i="9"/>
  <c r="S143" i="9"/>
  <c r="R143" i="9"/>
  <c r="Q143" i="9"/>
  <c r="AB142" i="9"/>
  <c r="AA142" i="9"/>
  <c r="Z142" i="9"/>
  <c r="Y142" i="9"/>
  <c r="X142" i="9"/>
  <c r="W142" i="9"/>
  <c r="V142" i="9"/>
  <c r="U142" i="9"/>
  <c r="T142" i="9"/>
  <c r="S142" i="9"/>
  <c r="R142" i="9"/>
  <c r="Q142" i="9"/>
  <c r="AB141" i="9"/>
  <c r="AA141" i="9"/>
  <c r="Z141" i="9"/>
  <c r="Y141" i="9"/>
  <c r="X141" i="9"/>
  <c r="W141" i="9"/>
  <c r="V141" i="9"/>
  <c r="U141" i="9"/>
  <c r="T141" i="9"/>
  <c r="S141" i="9"/>
  <c r="R141" i="9"/>
  <c r="Q141" i="9"/>
  <c r="AB140" i="9"/>
  <c r="AA140" i="9"/>
  <c r="Z140" i="9"/>
  <c r="Y140" i="9"/>
  <c r="X140" i="9"/>
  <c r="W140" i="9"/>
  <c r="V140" i="9"/>
  <c r="U140" i="9"/>
  <c r="T140" i="9"/>
  <c r="S140" i="9"/>
  <c r="R140" i="9"/>
  <c r="Q140" i="9"/>
  <c r="AB139" i="9"/>
  <c r="AA139" i="9"/>
  <c r="Z139" i="9"/>
  <c r="Y139" i="9"/>
  <c r="X139" i="9"/>
  <c r="W139" i="9"/>
  <c r="V139" i="9"/>
  <c r="U139" i="9"/>
  <c r="T139" i="9"/>
  <c r="S139" i="9"/>
  <c r="R139" i="9"/>
  <c r="Q139" i="9"/>
  <c r="AB138" i="9"/>
  <c r="AA138" i="9"/>
  <c r="Z138" i="9"/>
  <c r="Y138" i="9"/>
  <c r="X138" i="9"/>
  <c r="W138" i="9"/>
  <c r="V138" i="9"/>
  <c r="U138" i="9"/>
  <c r="T138" i="9"/>
  <c r="S138" i="9"/>
  <c r="R138" i="9"/>
  <c r="Q138" i="9"/>
  <c r="AB137" i="9"/>
  <c r="AA137" i="9"/>
  <c r="Z137" i="9"/>
  <c r="Y137" i="9"/>
  <c r="X137" i="9"/>
  <c r="W137" i="9"/>
  <c r="V137" i="9"/>
  <c r="U137" i="9"/>
  <c r="T137" i="9"/>
  <c r="S137" i="9"/>
  <c r="R137" i="9"/>
  <c r="Q137" i="9"/>
  <c r="AB136" i="9"/>
  <c r="AA136" i="9"/>
  <c r="Z136" i="9"/>
  <c r="Y136" i="9"/>
  <c r="X136" i="9"/>
  <c r="W136" i="9"/>
  <c r="V136" i="9"/>
  <c r="U136" i="9"/>
  <c r="T136" i="9"/>
  <c r="S136" i="9"/>
  <c r="R136" i="9"/>
  <c r="Q136" i="9"/>
  <c r="AB132" i="9"/>
  <c r="AA132" i="9"/>
  <c r="Z132" i="9"/>
  <c r="Y132" i="9"/>
  <c r="X132" i="9"/>
  <c r="W132" i="9"/>
  <c r="V132" i="9"/>
  <c r="U132" i="9"/>
  <c r="T132" i="9"/>
  <c r="S132" i="9"/>
  <c r="R132" i="9"/>
  <c r="Q132" i="9"/>
  <c r="AA122" i="9"/>
  <c r="Z122" i="9"/>
  <c r="Y122" i="9"/>
  <c r="X122" i="9"/>
  <c r="W122" i="9"/>
  <c r="V122" i="9"/>
  <c r="U122" i="9"/>
  <c r="T122" i="9"/>
  <c r="S122" i="9"/>
  <c r="R122" i="9"/>
  <c r="Q122" i="9"/>
  <c r="N122" i="9"/>
  <c r="AC123" i="9" s="1"/>
  <c r="AB121" i="9"/>
  <c r="AA121" i="9"/>
  <c r="Z121" i="9"/>
  <c r="Y121" i="9"/>
  <c r="X121" i="9"/>
  <c r="W121" i="9"/>
  <c r="V121" i="9"/>
  <c r="U121" i="9"/>
  <c r="T121" i="9"/>
  <c r="S121" i="9"/>
  <c r="R121" i="9"/>
  <c r="Q121" i="9"/>
  <c r="N121" i="9"/>
  <c r="AB120" i="9"/>
  <c r="AA120" i="9"/>
  <c r="Z120" i="9"/>
  <c r="Y120" i="9"/>
  <c r="X120" i="9"/>
  <c r="W120" i="9"/>
  <c r="V120" i="9"/>
  <c r="U120" i="9"/>
  <c r="T120" i="9"/>
  <c r="S120" i="9"/>
  <c r="R120" i="9"/>
  <c r="Q120" i="9"/>
  <c r="N120" i="9"/>
  <c r="AB119" i="9"/>
  <c r="AA119" i="9"/>
  <c r="Z119" i="9"/>
  <c r="Y119" i="9"/>
  <c r="X119" i="9"/>
  <c r="W119" i="9"/>
  <c r="V119" i="9"/>
  <c r="U119" i="9"/>
  <c r="T119" i="9"/>
  <c r="S119" i="9"/>
  <c r="R119" i="9"/>
  <c r="Q119" i="9"/>
  <c r="N119" i="9"/>
  <c r="AB118" i="9"/>
  <c r="AA118" i="9"/>
  <c r="Z118" i="9"/>
  <c r="Y118" i="9"/>
  <c r="X118" i="9"/>
  <c r="W118" i="9"/>
  <c r="V118" i="9"/>
  <c r="U118" i="9"/>
  <c r="T118" i="9"/>
  <c r="S118" i="9"/>
  <c r="R118" i="9"/>
  <c r="Q118" i="9"/>
  <c r="N118" i="9"/>
  <c r="AB117" i="9"/>
  <c r="AA117" i="9"/>
  <c r="Z117" i="9"/>
  <c r="Y117" i="9"/>
  <c r="X117" i="9"/>
  <c r="W117" i="9"/>
  <c r="V117" i="9"/>
  <c r="U117" i="9"/>
  <c r="T117" i="9"/>
  <c r="S117" i="9"/>
  <c r="R117" i="9"/>
  <c r="Q117" i="9"/>
  <c r="N117" i="9"/>
  <c r="AB116" i="9"/>
  <c r="AA116" i="9"/>
  <c r="Z116" i="9"/>
  <c r="Y116" i="9"/>
  <c r="X116" i="9"/>
  <c r="W116" i="9"/>
  <c r="V116" i="9"/>
  <c r="U116" i="9"/>
  <c r="T116" i="9"/>
  <c r="S116" i="9"/>
  <c r="R116" i="9"/>
  <c r="Q116" i="9"/>
  <c r="N116" i="9"/>
  <c r="AB115" i="9"/>
  <c r="AA115" i="9"/>
  <c r="Z115" i="9"/>
  <c r="Y115" i="9"/>
  <c r="X115" i="9"/>
  <c r="W115" i="9"/>
  <c r="V115" i="9"/>
  <c r="U115" i="9"/>
  <c r="T115" i="9"/>
  <c r="S115" i="9"/>
  <c r="R115" i="9"/>
  <c r="Q115" i="9"/>
  <c r="N115" i="9"/>
  <c r="AB114" i="9"/>
  <c r="AA114" i="9"/>
  <c r="Z114" i="9"/>
  <c r="Y114" i="9"/>
  <c r="X114" i="9"/>
  <c r="W114" i="9"/>
  <c r="V114" i="9"/>
  <c r="U114" i="9"/>
  <c r="T114" i="9"/>
  <c r="S114" i="9"/>
  <c r="R114" i="9"/>
  <c r="Q114" i="9"/>
  <c r="N114" i="9"/>
  <c r="AB113" i="9"/>
  <c r="AA113" i="9"/>
  <c r="Z113" i="9"/>
  <c r="Y113" i="9"/>
  <c r="X113" i="9"/>
  <c r="W113" i="9"/>
  <c r="V113" i="9"/>
  <c r="U113" i="9"/>
  <c r="T113" i="9"/>
  <c r="S113" i="9"/>
  <c r="R113" i="9"/>
  <c r="Q113" i="9"/>
  <c r="N113" i="9"/>
  <c r="AB112" i="9"/>
  <c r="AA112" i="9"/>
  <c r="Z112" i="9"/>
  <c r="Y112" i="9"/>
  <c r="X112" i="9"/>
  <c r="W112" i="9"/>
  <c r="V112" i="9"/>
  <c r="U112" i="9"/>
  <c r="T112" i="9"/>
  <c r="S112" i="9"/>
  <c r="R112" i="9"/>
  <c r="Q112" i="9"/>
  <c r="N112" i="9"/>
  <c r="AB108" i="9"/>
  <c r="AA108" i="9"/>
  <c r="Z108" i="9"/>
  <c r="Y108" i="9"/>
  <c r="X108" i="9"/>
  <c r="W108" i="9"/>
  <c r="V108" i="9"/>
  <c r="U108" i="9"/>
  <c r="T108" i="9"/>
  <c r="S108" i="9"/>
  <c r="R108" i="9"/>
  <c r="Q108" i="9"/>
  <c r="N108" i="9"/>
  <c r="AC109" i="9" s="1"/>
  <c r="N107" i="9"/>
  <c r="AA98" i="9"/>
  <c r="Z98" i="9"/>
  <c r="Y98" i="9"/>
  <c r="X98" i="9"/>
  <c r="W98" i="9"/>
  <c r="V98" i="9"/>
  <c r="U98" i="9"/>
  <c r="T98" i="9"/>
  <c r="S98" i="9"/>
  <c r="R98" i="9"/>
  <c r="Q98" i="9"/>
  <c r="N98" i="9"/>
  <c r="AC99" i="9" s="1"/>
  <c r="AB97" i="9"/>
  <c r="AA97" i="9"/>
  <c r="Z97" i="9"/>
  <c r="Y97" i="9"/>
  <c r="X97" i="9"/>
  <c r="W97" i="9"/>
  <c r="V97" i="9"/>
  <c r="U97" i="9"/>
  <c r="T97" i="9"/>
  <c r="S97" i="9"/>
  <c r="R97" i="9"/>
  <c r="Q97" i="9"/>
  <c r="N97" i="9"/>
  <c r="AB96" i="9"/>
  <c r="AA96" i="9"/>
  <c r="Z96" i="9"/>
  <c r="Y96" i="9"/>
  <c r="X96" i="9"/>
  <c r="W96" i="9"/>
  <c r="V96" i="9"/>
  <c r="U96" i="9"/>
  <c r="T96" i="9"/>
  <c r="S96" i="9"/>
  <c r="R96" i="9"/>
  <c r="Q96" i="9"/>
  <c r="N96" i="9"/>
  <c r="AB95" i="9"/>
  <c r="AA95" i="9"/>
  <c r="Z95" i="9"/>
  <c r="Y95" i="9"/>
  <c r="X95" i="9"/>
  <c r="W95" i="9"/>
  <c r="V95" i="9"/>
  <c r="U95" i="9"/>
  <c r="T95" i="9"/>
  <c r="S95" i="9"/>
  <c r="R95" i="9"/>
  <c r="Q95" i="9"/>
  <c r="N95" i="9"/>
  <c r="AB94" i="9"/>
  <c r="AA94" i="9"/>
  <c r="Z94" i="9"/>
  <c r="Y94" i="9"/>
  <c r="X94" i="9"/>
  <c r="W94" i="9"/>
  <c r="V94" i="9"/>
  <c r="U94" i="9"/>
  <c r="T94" i="9"/>
  <c r="S94" i="9"/>
  <c r="R94" i="9"/>
  <c r="Q94" i="9"/>
  <c r="N94" i="9"/>
  <c r="AB93" i="9"/>
  <c r="AA93" i="9"/>
  <c r="Z93" i="9"/>
  <c r="Y93" i="9"/>
  <c r="X93" i="9"/>
  <c r="W93" i="9"/>
  <c r="V93" i="9"/>
  <c r="U93" i="9"/>
  <c r="T93" i="9"/>
  <c r="S93" i="9"/>
  <c r="R93" i="9"/>
  <c r="Q93" i="9"/>
  <c r="N93" i="9"/>
  <c r="AB92" i="9"/>
  <c r="AA92" i="9"/>
  <c r="Z92" i="9"/>
  <c r="Y92" i="9"/>
  <c r="X92" i="9"/>
  <c r="W92" i="9"/>
  <c r="V92" i="9"/>
  <c r="U92" i="9"/>
  <c r="T92" i="9"/>
  <c r="S92" i="9"/>
  <c r="R92" i="9"/>
  <c r="Q92" i="9"/>
  <c r="N92" i="9"/>
  <c r="AB91" i="9"/>
  <c r="AA91" i="9"/>
  <c r="Z91" i="9"/>
  <c r="Y91" i="9"/>
  <c r="X91" i="9"/>
  <c r="W91" i="9"/>
  <c r="V91" i="9"/>
  <c r="U91" i="9"/>
  <c r="T91" i="9"/>
  <c r="S91" i="9"/>
  <c r="R91" i="9"/>
  <c r="Q91" i="9"/>
  <c r="N91" i="9"/>
  <c r="AB90" i="9"/>
  <c r="AA90" i="9"/>
  <c r="Z90" i="9"/>
  <c r="Y90" i="9"/>
  <c r="X90" i="9"/>
  <c r="W90" i="9"/>
  <c r="V90" i="9"/>
  <c r="U90" i="9"/>
  <c r="T90" i="9"/>
  <c r="S90" i="9"/>
  <c r="R90" i="9"/>
  <c r="Q90" i="9"/>
  <c r="N90" i="9"/>
  <c r="AB89" i="9"/>
  <c r="AA89" i="9"/>
  <c r="Z89" i="9"/>
  <c r="Y89" i="9"/>
  <c r="X89" i="9"/>
  <c r="W89" i="9"/>
  <c r="V89" i="9"/>
  <c r="U89" i="9"/>
  <c r="T89" i="9"/>
  <c r="S89" i="9"/>
  <c r="R89" i="9"/>
  <c r="Q89" i="9"/>
  <c r="N89" i="9"/>
  <c r="AB88" i="9"/>
  <c r="AA88" i="9"/>
  <c r="Z88" i="9"/>
  <c r="Y88" i="9"/>
  <c r="X88" i="9"/>
  <c r="W88" i="9"/>
  <c r="V88" i="9"/>
  <c r="U88" i="9"/>
  <c r="T88" i="9"/>
  <c r="S88" i="9"/>
  <c r="R88" i="9"/>
  <c r="Q88" i="9"/>
  <c r="N88" i="9"/>
  <c r="AB84" i="9"/>
  <c r="AA84" i="9"/>
  <c r="Z84" i="9"/>
  <c r="Y84" i="9"/>
  <c r="X84" i="9"/>
  <c r="W84" i="9"/>
  <c r="V84" i="9"/>
  <c r="U84" i="9"/>
  <c r="T84" i="9"/>
  <c r="S84" i="9"/>
  <c r="R84" i="9"/>
  <c r="Q84" i="9"/>
  <c r="N84" i="9"/>
  <c r="AC85" i="9" s="1"/>
  <c r="N83" i="9"/>
  <c r="AA71" i="9"/>
  <c r="Z71" i="9"/>
  <c r="Y71" i="9"/>
  <c r="X71" i="9"/>
  <c r="W71" i="9"/>
  <c r="V71" i="9"/>
  <c r="U71" i="9"/>
  <c r="T71" i="9"/>
  <c r="S71" i="9"/>
  <c r="R71" i="9"/>
  <c r="AB70" i="9"/>
  <c r="AA70" i="9"/>
  <c r="Z70" i="9"/>
  <c r="Y70" i="9"/>
  <c r="X70" i="9"/>
  <c r="W70" i="9"/>
  <c r="V70" i="9"/>
  <c r="U70" i="9"/>
  <c r="T70" i="9"/>
  <c r="S70" i="9"/>
  <c r="R70" i="9"/>
  <c r="AB69" i="9"/>
  <c r="AA69" i="9"/>
  <c r="Z69" i="9"/>
  <c r="Y69" i="9"/>
  <c r="X69" i="9"/>
  <c r="W69" i="9"/>
  <c r="V69" i="9"/>
  <c r="U69" i="9"/>
  <c r="T69" i="9"/>
  <c r="S69" i="9"/>
  <c r="R69" i="9"/>
  <c r="AB68" i="9"/>
  <c r="AA68" i="9"/>
  <c r="Z68" i="9"/>
  <c r="Y68" i="9"/>
  <c r="X68" i="9"/>
  <c r="W68" i="9"/>
  <c r="V68" i="9"/>
  <c r="U68" i="9"/>
  <c r="T68" i="9"/>
  <c r="S68" i="9"/>
  <c r="R68" i="9"/>
  <c r="AB67" i="9"/>
  <c r="AA67" i="9"/>
  <c r="Z67" i="9"/>
  <c r="Y67" i="9"/>
  <c r="X67" i="9"/>
  <c r="W67" i="9"/>
  <c r="V67" i="9"/>
  <c r="U67" i="9"/>
  <c r="T67" i="9"/>
  <c r="S67" i="9"/>
  <c r="R67" i="9"/>
  <c r="AB66" i="9"/>
  <c r="AA66" i="9"/>
  <c r="Z66" i="9"/>
  <c r="Y66" i="9"/>
  <c r="X66" i="9"/>
  <c r="W66" i="9"/>
  <c r="V66" i="9"/>
  <c r="U66" i="9"/>
  <c r="T66" i="9"/>
  <c r="S66" i="9"/>
  <c r="R66" i="9"/>
  <c r="AB65" i="9"/>
  <c r="AA65" i="9"/>
  <c r="Z65" i="9"/>
  <c r="Y65" i="9"/>
  <c r="X65" i="9"/>
  <c r="W65" i="9"/>
  <c r="V65" i="9"/>
  <c r="U65" i="9"/>
  <c r="T65" i="9"/>
  <c r="S65" i="9"/>
  <c r="R65" i="9"/>
  <c r="AB64" i="9"/>
  <c r="AA64" i="9"/>
  <c r="Z64" i="9"/>
  <c r="Y64" i="9"/>
  <c r="X64" i="9"/>
  <c r="W64" i="9"/>
  <c r="V64" i="9"/>
  <c r="U64" i="9"/>
  <c r="T64" i="9"/>
  <c r="S64" i="9"/>
  <c r="R64" i="9"/>
  <c r="AB63" i="9"/>
  <c r="AA63" i="9"/>
  <c r="Z63" i="9"/>
  <c r="Y63" i="9"/>
  <c r="X63" i="9"/>
  <c r="W63" i="9"/>
  <c r="V63" i="9"/>
  <c r="U63" i="9"/>
  <c r="T63" i="9"/>
  <c r="S63" i="9"/>
  <c r="R63" i="9"/>
  <c r="AB62" i="9"/>
  <c r="AA62" i="9"/>
  <c r="Z62" i="9"/>
  <c r="Y62" i="9"/>
  <c r="X62" i="9"/>
  <c r="W62" i="9"/>
  <c r="V62" i="9"/>
  <c r="U62" i="9"/>
  <c r="T62" i="9"/>
  <c r="S62" i="9"/>
  <c r="R62" i="9"/>
  <c r="AB61" i="9"/>
  <c r="AA61" i="9"/>
  <c r="Z61" i="9"/>
  <c r="Y61" i="9"/>
  <c r="X61" i="9"/>
  <c r="W61" i="9"/>
  <c r="V61" i="9"/>
  <c r="U61" i="9"/>
  <c r="T61" i="9"/>
  <c r="S61" i="9"/>
  <c r="R61" i="9"/>
  <c r="AB57" i="9"/>
  <c r="AA57" i="9"/>
  <c r="Z57" i="9"/>
  <c r="Y57" i="9"/>
  <c r="X57" i="9"/>
  <c r="W57" i="9"/>
  <c r="V57" i="9"/>
  <c r="U57" i="9"/>
  <c r="T57" i="9"/>
  <c r="S57" i="9"/>
  <c r="R57" i="9"/>
  <c r="AA47" i="9"/>
  <c r="Z47" i="9"/>
  <c r="Y47" i="9"/>
  <c r="X47" i="9"/>
  <c r="W47" i="9"/>
  <c r="V47" i="9"/>
  <c r="U47" i="9"/>
  <c r="T47" i="9"/>
  <c r="S47" i="9"/>
  <c r="R47" i="9"/>
  <c r="AB46" i="9"/>
  <c r="AA46" i="9"/>
  <c r="Z46" i="9"/>
  <c r="Y46" i="9"/>
  <c r="X46" i="9"/>
  <c r="W46" i="9"/>
  <c r="V46" i="9"/>
  <c r="U46" i="9"/>
  <c r="T46" i="9"/>
  <c r="S46" i="9"/>
  <c r="R46" i="9"/>
  <c r="AB45" i="9"/>
  <c r="AA45" i="9"/>
  <c r="Z45" i="9"/>
  <c r="Y45" i="9"/>
  <c r="X45" i="9"/>
  <c r="W45" i="9"/>
  <c r="V45" i="9"/>
  <c r="U45" i="9"/>
  <c r="T45" i="9"/>
  <c r="S45" i="9"/>
  <c r="R45" i="9"/>
  <c r="AB44" i="9"/>
  <c r="AA44" i="9"/>
  <c r="Z44" i="9"/>
  <c r="Y44" i="9"/>
  <c r="X44" i="9"/>
  <c r="W44" i="9"/>
  <c r="V44" i="9"/>
  <c r="U44" i="9"/>
  <c r="T44" i="9"/>
  <c r="S44" i="9"/>
  <c r="R44" i="9"/>
  <c r="AB43" i="9"/>
  <c r="AA43" i="9"/>
  <c r="Z43" i="9"/>
  <c r="Y43" i="9"/>
  <c r="X43" i="9"/>
  <c r="W43" i="9"/>
  <c r="V43" i="9"/>
  <c r="U43" i="9"/>
  <c r="T43" i="9"/>
  <c r="S43" i="9"/>
  <c r="R43" i="9"/>
  <c r="AB42" i="9"/>
  <c r="AA42" i="9"/>
  <c r="Z42" i="9"/>
  <c r="Y42" i="9"/>
  <c r="X42" i="9"/>
  <c r="W42" i="9"/>
  <c r="V42" i="9"/>
  <c r="U42" i="9"/>
  <c r="T42" i="9"/>
  <c r="S42" i="9"/>
  <c r="R42" i="9"/>
  <c r="AB41" i="9"/>
  <c r="AA41" i="9"/>
  <c r="Z41" i="9"/>
  <c r="Y41" i="9"/>
  <c r="X41" i="9"/>
  <c r="W41" i="9"/>
  <c r="V41" i="9"/>
  <c r="U41" i="9"/>
  <c r="T41" i="9"/>
  <c r="S41" i="9"/>
  <c r="R41" i="9"/>
  <c r="AB40" i="9"/>
  <c r="AA40" i="9"/>
  <c r="Z40" i="9"/>
  <c r="Y40" i="9"/>
  <c r="X40" i="9"/>
  <c r="W40" i="9"/>
  <c r="V40" i="9"/>
  <c r="U40" i="9"/>
  <c r="T40" i="9"/>
  <c r="S40" i="9"/>
  <c r="R40" i="9"/>
  <c r="AB39" i="9"/>
  <c r="AA39" i="9"/>
  <c r="Z39" i="9"/>
  <c r="Y39" i="9"/>
  <c r="X39" i="9"/>
  <c r="W39" i="9"/>
  <c r="V39" i="9"/>
  <c r="U39" i="9"/>
  <c r="T39" i="9"/>
  <c r="S39" i="9"/>
  <c r="R39" i="9"/>
  <c r="AB38" i="9"/>
  <c r="AA38" i="9"/>
  <c r="Z38" i="9"/>
  <c r="Y38" i="9"/>
  <c r="X38" i="9"/>
  <c r="W38" i="9"/>
  <c r="V38" i="9"/>
  <c r="U38" i="9"/>
  <c r="T38" i="9"/>
  <c r="S38" i="9"/>
  <c r="R38" i="9"/>
  <c r="AB37" i="9"/>
  <c r="AA37" i="9"/>
  <c r="Z37" i="9"/>
  <c r="Y37" i="9"/>
  <c r="X37" i="9"/>
  <c r="W37" i="9"/>
  <c r="V37" i="9"/>
  <c r="U37" i="9"/>
  <c r="T37" i="9"/>
  <c r="S37" i="9"/>
  <c r="R37" i="9"/>
  <c r="AB33" i="9"/>
  <c r="AA33" i="9"/>
  <c r="Z33" i="9"/>
  <c r="Y33" i="9"/>
  <c r="X33" i="9"/>
  <c r="W33" i="9"/>
  <c r="V33" i="9"/>
  <c r="U33" i="9"/>
  <c r="T33" i="9"/>
  <c r="S33" i="9"/>
  <c r="R33" i="9"/>
  <c r="AA23" i="9"/>
  <c r="Z23" i="9"/>
  <c r="Y23" i="9"/>
  <c r="X23" i="9"/>
  <c r="W23" i="9"/>
  <c r="V23" i="9"/>
  <c r="U23" i="9"/>
  <c r="T23" i="9"/>
  <c r="S23" i="9"/>
  <c r="R23" i="9"/>
  <c r="AC72" i="9"/>
  <c r="AB22" i="9"/>
  <c r="AA22" i="9"/>
  <c r="Z22" i="9"/>
  <c r="Y22" i="9"/>
  <c r="X22" i="9"/>
  <c r="W22" i="9"/>
  <c r="V22" i="9"/>
  <c r="U22" i="9"/>
  <c r="T22" i="9"/>
  <c r="S22" i="9"/>
  <c r="R22" i="9"/>
  <c r="AB21" i="9"/>
  <c r="AA21" i="9"/>
  <c r="Z21" i="9"/>
  <c r="Y21" i="9"/>
  <c r="X21" i="9"/>
  <c r="W21" i="9"/>
  <c r="V21" i="9"/>
  <c r="U21" i="9"/>
  <c r="T21" i="9"/>
  <c r="S21" i="9"/>
  <c r="R21" i="9"/>
  <c r="AB20" i="9"/>
  <c r="AA20" i="9"/>
  <c r="Z20" i="9"/>
  <c r="Y20" i="9"/>
  <c r="X20" i="9"/>
  <c r="W20" i="9"/>
  <c r="V20" i="9"/>
  <c r="U20" i="9"/>
  <c r="T20" i="9"/>
  <c r="S20" i="9"/>
  <c r="R20" i="9"/>
  <c r="AB19" i="9"/>
  <c r="AA19" i="9"/>
  <c r="Z19" i="9"/>
  <c r="Y19" i="9"/>
  <c r="X19" i="9"/>
  <c r="W19" i="9"/>
  <c r="V19" i="9"/>
  <c r="U19" i="9"/>
  <c r="T19" i="9"/>
  <c r="S19" i="9"/>
  <c r="R19" i="9"/>
  <c r="AB18" i="9"/>
  <c r="AA18" i="9"/>
  <c r="Z18" i="9"/>
  <c r="Y18" i="9"/>
  <c r="X18" i="9"/>
  <c r="W18" i="9"/>
  <c r="V18" i="9"/>
  <c r="U18" i="9"/>
  <c r="T18" i="9"/>
  <c r="S18" i="9"/>
  <c r="R18" i="9"/>
  <c r="AB17" i="9"/>
  <c r="AA17" i="9"/>
  <c r="Z17" i="9"/>
  <c r="Y17" i="9"/>
  <c r="X17" i="9"/>
  <c r="W17" i="9"/>
  <c r="V17" i="9"/>
  <c r="U17" i="9"/>
  <c r="T17" i="9"/>
  <c r="S17" i="9"/>
  <c r="R17" i="9"/>
  <c r="AB16" i="9"/>
  <c r="AA16" i="9"/>
  <c r="Z16" i="9"/>
  <c r="Y16" i="9"/>
  <c r="X16" i="9"/>
  <c r="W16" i="9"/>
  <c r="V16" i="9"/>
  <c r="U16" i="9"/>
  <c r="T16" i="9"/>
  <c r="S16" i="9"/>
  <c r="R16" i="9"/>
  <c r="AB15" i="9"/>
  <c r="AA15" i="9"/>
  <c r="Z15" i="9"/>
  <c r="Y15" i="9"/>
  <c r="X15" i="9"/>
  <c r="W15" i="9"/>
  <c r="V15" i="9"/>
  <c r="U15" i="9"/>
  <c r="T15" i="9"/>
  <c r="S15" i="9"/>
  <c r="R15" i="9"/>
  <c r="AB14" i="9"/>
  <c r="AA14" i="9"/>
  <c r="Z14" i="9"/>
  <c r="Y14" i="9"/>
  <c r="X14" i="9"/>
  <c r="W14" i="9"/>
  <c r="V14" i="9"/>
  <c r="U14" i="9"/>
  <c r="T14" i="9"/>
  <c r="S14" i="9"/>
  <c r="R14" i="9"/>
  <c r="AB13" i="9"/>
  <c r="AA13" i="9"/>
  <c r="Z13" i="9"/>
  <c r="Y13" i="9"/>
  <c r="X13" i="9"/>
  <c r="W13" i="9"/>
  <c r="V13" i="9"/>
  <c r="U13" i="9"/>
  <c r="T13" i="9"/>
  <c r="S13" i="9"/>
  <c r="R13" i="9"/>
  <c r="AB9" i="9"/>
  <c r="AA9" i="9"/>
  <c r="Z9" i="9"/>
  <c r="Y9" i="9"/>
  <c r="X9" i="9"/>
  <c r="W9" i="9"/>
  <c r="V9" i="9"/>
  <c r="U9" i="9"/>
  <c r="T9" i="9"/>
  <c r="S9" i="9"/>
  <c r="R9" i="9"/>
  <c r="AC58" i="9"/>
  <c r="N56" i="9"/>
  <c r="AA97" i="12"/>
  <c r="Z97" i="12"/>
  <c r="Y97" i="12"/>
  <c r="X97" i="12"/>
  <c r="W97" i="12"/>
  <c r="V97" i="12"/>
  <c r="U97" i="12"/>
  <c r="T97" i="12"/>
  <c r="S97" i="12"/>
  <c r="R97" i="12"/>
  <c r="Q97" i="12"/>
  <c r="N97" i="12"/>
  <c r="AC98" i="12" s="1"/>
  <c r="AB96" i="12"/>
  <c r="AA96" i="12"/>
  <c r="Z96" i="12"/>
  <c r="Y96" i="12"/>
  <c r="X96" i="12"/>
  <c r="W96" i="12"/>
  <c r="V96" i="12"/>
  <c r="U96" i="12"/>
  <c r="T96" i="12"/>
  <c r="S96" i="12"/>
  <c r="R96" i="12"/>
  <c r="Q96" i="12"/>
  <c r="N96" i="12"/>
  <c r="AB95" i="12"/>
  <c r="AA95" i="12"/>
  <c r="Z95" i="12"/>
  <c r="Y95" i="12"/>
  <c r="X95" i="12"/>
  <c r="W95" i="12"/>
  <c r="V95" i="12"/>
  <c r="U95" i="12"/>
  <c r="T95" i="12"/>
  <c r="S95" i="12"/>
  <c r="R95" i="12"/>
  <c r="Q95" i="12"/>
  <c r="N95" i="12"/>
  <c r="AB94" i="12"/>
  <c r="AA94" i="12"/>
  <c r="Z94" i="12"/>
  <c r="Y94" i="12"/>
  <c r="X94" i="12"/>
  <c r="W94" i="12"/>
  <c r="V94" i="12"/>
  <c r="U94" i="12"/>
  <c r="T94" i="12"/>
  <c r="S94" i="12"/>
  <c r="R94" i="12"/>
  <c r="Q94" i="12"/>
  <c r="N94" i="12"/>
  <c r="AB93" i="12"/>
  <c r="AA93" i="12"/>
  <c r="Z93" i="12"/>
  <c r="Y93" i="12"/>
  <c r="X93" i="12"/>
  <c r="W93" i="12"/>
  <c r="V93" i="12"/>
  <c r="U93" i="12"/>
  <c r="T93" i="12"/>
  <c r="S93" i="12"/>
  <c r="R93" i="12"/>
  <c r="Q93" i="12"/>
  <c r="N93" i="12"/>
  <c r="AB92" i="12"/>
  <c r="AA92" i="12"/>
  <c r="Z92" i="12"/>
  <c r="Y92" i="12"/>
  <c r="X92" i="12"/>
  <c r="W92" i="12"/>
  <c r="V92" i="12"/>
  <c r="U92" i="12"/>
  <c r="T92" i="12"/>
  <c r="S92" i="12"/>
  <c r="R92" i="12"/>
  <c r="Q92" i="12"/>
  <c r="N92" i="12"/>
  <c r="AB91" i="12"/>
  <c r="AA91" i="12"/>
  <c r="Z91" i="12"/>
  <c r="Y91" i="12"/>
  <c r="X91" i="12"/>
  <c r="W91" i="12"/>
  <c r="V91" i="12"/>
  <c r="U91" i="12"/>
  <c r="T91" i="12"/>
  <c r="S91" i="12"/>
  <c r="R91" i="12"/>
  <c r="Q91" i="12"/>
  <c r="N91" i="12"/>
  <c r="AB90" i="12"/>
  <c r="AA90" i="12"/>
  <c r="Z90" i="12"/>
  <c r="Y90" i="12"/>
  <c r="X90" i="12"/>
  <c r="W90" i="12"/>
  <c r="V90" i="12"/>
  <c r="U90" i="12"/>
  <c r="T90" i="12"/>
  <c r="S90" i="12"/>
  <c r="R90" i="12"/>
  <c r="Q90" i="12"/>
  <c r="N90" i="12"/>
  <c r="AB89" i="12"/>
  <c r="AA89" i="12"/>
  <c r="Z89" i="12"/>
  <c r="Y89" i="12"/>
  <c r="X89" i="12"/>
  <c r="W89" i="12"/>
  <c r="V89" i="12"/>
  <c r="U89" i="12"/>
  <c r="T89" i="12"/>
  <c r="S89" i="12"/>
  <c r="R89" i="12"/>
  <c r="Q89" i="12"/>
  <c r="N89" i="12"/>
  <c r="AB88" i="12"/>
  <c r="AA88" i="12"/>
  <c r="Z88" i="12"/>
  <c r="Y88" i="12"/>
  <c r="X88" i="12"/>
  <c r="W88" i="12"/>
  <c r="V88" i="12"/>
  <c r="U88" i="12"/>
  <c r="T88" i="12"/>
  <c r="S88" i="12"/>
  <c r="R88" i="12"/>
  <c r="Q88" i="12"/>
  <c r="N88" i="12"/>
  <c r="AB87" i="12"/>
  <c r="AA87" i="12"/>
  <c r="Z87" i="12"/>
  <c r="Y87" i="12"/>
  <c r="X87" i="12"/>
  <c r="W87" i="12"/>
  <c r="V87" i="12"/>
  <c r="U87" i="12"/>
  <c r="T87" i="12"/>
  <c r="S87" i="12"/>
  <c r="R87" i="12"/>
  <c r="Q87" i="12"/>
  <c r="N87" i="12"/>
  <c r="AB83" i="12"/>
  <c r="AA83" i="12"/>
  <c r="Z83" i="12"/>
  <c r="Y83" i="12"/>
  <c r="X83" i="12"/>
  <c r="W83" i="12"/>
  <c r="V83" i="12"/>
  <c r="U83" i="12"/>
  <c r="T83" i="12"/>
  <c r="S83" i="12"/>
  <c r="R83" i="12"/>
  <c r="Q83" i="12"/>
  <c r="N83" i="12"/>
  <c r="AC84" i="12" s="1"/>
  <c r="N82" i="12"/>
  <c r="AA73" i="12"/>
  <c r="Z73" i="12"/>
  <c r="Y73" i="12"/>
  <c r="X73" i="12"/>
  <c r="W73" i="12"/>
  <c r="V73" i="12"/>
  <c r="U73" i="12"/>
  <c r="T73" i="12"/>
  <c r="S73" i="12"/>
  <c r="R73" i="12"/>
  <c r="Q73" i="12"/>
  <c r="N73" i="12"/>
  <c r="AC74" i="12" s="1"/>
  <c r="AB72" i="12"/>
  <c r="AA72" i="12"/>
  <c r="Z72" i="12"/>
  <c r="Y72" i="12"/>
  <c r="X72" i="12"/>
  <c r="W72" i="12"/>
  <c r="V72" i="12"/>
  <c r="U72" i="12"/>
  <c r="T72" i="12"/>
  <c r="S72" i="12"/>
  <c r="R72" i="12"/>
  <c r="Q72" i="12"/>
  <c r="N72" i="12"/>
  <c r="AB71" i="12"/>
  <c r="AA71" i="12"/>
  <c r="Z71" i="12"/>
  <c r="Y71" i="12"/>
  <c r="X71" i="12"/>
  <c r="W71" i="12"/>
  <c r="V71" i="12"/>
  <c r="U71" i="12"/>
  <c r="T71" i="12"/>
  <c r="S71" i="12"/>
  <c r="R71" i="12"/>
  <c r="Q71" i="12"/>
  <c r="N71" i="12"/>
  <c r="AB70" i="12"/>
  <c r="AA70" i="12"/>
  <c r="Z70" i="12"/>
  <c r="Y70" i="12"/>
  <c r="X70" i="12"/>
  <c r="W70" i="12"/>
  <c r="V70" i="12"/>
  <c r="U70" i="12"/>
  <c r="T70" i="12"/>
  <c r="S70" i="12"/>
  <c r="R70" i="12"/>
  <c r="Q70" i="12"/>
  <c r="N70" i="12"/>
  <c r="AB69" i="12"/>
  <c r="AA69" i="12"/>
  <c r="Z69" i="12"/>
  <c r="Y69" i="12"/>
  <c r="X69" i="12"/>
  <c r="W69" i="12"/>
  <c r="V69" i="12"/>
  <c r="U69" i="12"/>
  <c r="T69" i="12"/>
  <c r="S69" i="12"/>
  <c r="R69" i="12"/>
  <c r="Q69" i="12"/>
  <c r="N69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N68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N67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N66" i="12"/>
  <c r="AB65" i="12"/>
  <c r="AA65" i="12"/>
  <c r="Z65" i="12"/>
  <c r="Y65" i="12"/>
  <c r="X65" i="12"/>
  <c r="W65" i="12"/>
  <c r="V65" i="12"/>
  <c r="U65" i="12"/>
  <c r="T65" i="12"/>
  <c r="S65" i="12"/>
  <c r="R65" i="12"/>
  <c r="Q65" i="12"/>
  <c r="N65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N64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N63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N59" i="12"/>
  <c r="AC60" i="12" s="1"/>
  <c r="N58" i="12"/>
  <c r="AA47" i="12"/>
  <c r="Z47" i="12"/>
  <c r="Y47" i="12"/>
  <c r="X47" i="12"/>
  <c r="W47" i="12"/>
  <c r="V47" i="12"/>
  <c r="U47" i="12"/>
  <c r="T47" i="12"/>
  <c r="S47" i="12"/>
  <c r="R47" i="12"/>
  <c r="Q47" i="12"/>
  <c r="N47" i="12"/>
  <c r="AC48" i="12" s="1"/>
  <c r="AB46" i="12"/>
  <c r="AA46" i="12"/>
  <c r="Z46" i="12"/>
  <c r="Y46" i="12"/>
  <c r="X46" i="12"/>
  <c r="W46" i="12"/>
  <c r="V46" i="12"/>
  <c r="U46" i="12"/>
  <c r="T46" i="12"/>
  <c r="S46" i="12"/>
  <c r="R46" i="12"/>
  <c r="Q46" i="12"/>
  <c r="N46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N45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N44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N43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N42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N41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N40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N39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N38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N37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N33" i="12"/>
  <c r="AC34" i="12" s="1"/>
  <c r="N32" i="12"/>
  <c r="AA23" i="12"/>
  <c r="Z23" i="12"/>
  <c r="Y23" i="12"/>
  <c r="X23" i="12"/>
  <c r="W23" i="12"/>
  <c r="V23" i="12"/>
  <c r="U23" i="12"/>
  <c r="T23" i="12"/>
  <c r="S23" i="12"/>
  <c r="R23" i="12"/>
  <c r="Q23" i="12"/>
  <c r="N23" i="12"/>
  <c r="AC24" i="12" s="1"/>
  <c r="AB22" i="12"/>
  <c r="AA22" i="12"/>
  <c r="Z22" i="12"/>
  <c r="Y22" i="12"/>
  <c r="X22" i="12"/>
  <c r="W22" i="12"/>
  <c r="V22" i="12"/>
  <c r="U22" i="12"/>
  <c r="T22" i="12"/>
  <c r="S22" i="12"/>
  <c r="R22" i="12"/>
  <c r="Q22" i="12"/>
  <c r="N22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N21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N20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N19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N18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N17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N16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N15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N14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N13" i="12"/>
  <c r="AB9" i="12"/>
  <c r="AA9" i="12"/>
  <c r="Z9" i="12"/>
  <c r="Y9" i="12"/>
  <c r="X9" i="12"/>
  <c r="W9" i="12"/>
  <c r="V9" i="12"/>
  <c r="U9" i="12"/>
  <c r="T9" i="12"/>
  <c r="S9" i="12"/>
  <c r="R9" i="12"/>
  <c r="Q9" i="12"/>
  <c r="N9" i="12"/>
  <c r="AC10" i="12" s="1"/>
  <c r="N8" i="12"/>
  <c r="AC134" i="9" l="1"/>
  <c r="AC38" i="9"/>
  <c r="AC42" i="9"/>
  <c r="AC46" i="9"/>
  <c r="AC135" i="9"/>
  <c r="AC40" i="9"/>
  <c r="AC44" i="9"/>
  <c r="AC14" i="12"/>
  <c r="AC16" i="12"/>
  <c r="AC18" i="12"/>
  <c r="AC20" i="12"/>
  <c r="AC22" i="12"/>
  <c r="AC33" i="12"/>
  <c r="AC37" i="12"/>
  <c r="AC39" i="12"/>
  <c r="AC41" i="12"/>
  <c r="AC43" i="12"/>
  <c r="AC45" i="12"/>
  <c r="AC47" i="12"/>
  <c r="AC64" i="12"/>
  <c r="AC66" i="12"/>
  <c r="AC68" i="12"/>
  <c r="AC70" i="12"/>
  <c r="AC72" i="12"/>
  <c r="AC83" i="12"/>
  <c r="AC87" i="12"/>
  <c r="AC89" i="12"/>
  <c r="AC91" i="12"/>
  <c r="AC93" i="12"/>
  <c r="AC95" i="12"/>
  <c r="AC97" i="12"/>
  <c r="AC62" i="9"/>
  <c r="AC64" i="9"/>
  <c r="AC66" i="9"/>
  <c r="AC68" i="9"/>
  <c r="AC70" i="9"/>
  <c r="AC89" i="9"/>
  <c r="AC91" i="9"/>
  <c r="AC93" i="9"/>
  <c r="AC95" i="9"/>
  <c r="AC97" i="9"/>
  <c r="AC108" i="9"/>
  <c r="AC112" i="9"/>
  <c r="AC114" i="9"/>
  <c r="AC116" i="9"/>
  <c r="AC118" i="9"/>
  <c r="AC120" i="9"/>
  <c r="AC122" i="9"/>
  <c r="AC9" i="12"/>
  <c r="AC13" i="12"/>
  <c r="AC15" i="12"/>
  <c r="AC17" i="12"/>
  <c r="AC19" i="12"/>
  <c r="AC21" i="12"/>
  <c r="AC23" i="12"/>
  <c r="AC38" i="12"/>
  <c r="AC40" i="12"/>
  <c r="AC42" i="12"/>
  <c r="AC44" i="12"/>
  <c r="AC46" i="12"/>
  <c r="AC59" i="12"/>
  <c r="AC63" i="12"/>
  <c r="AC65" i="12"/>
  <c r="AC67" i="12"/>
  <c r="AC69" i="12"/>
  <c r="AC71" i="12"/>
  <c r="AC73" i="12"/>
  <c r="AC88" i="12"/>
  <c r="AC90" i="12"/>
  <c r="AC92" i="12"/>
  <c r="AC94" i="12"/>
  <c r="AC96" i="12"/>
  <c r="AC9" i="9"/>
  <c r="AC13" i="9"/>
  <c r="AC14" i="9"/>
  <c r="AC15" i="9"/>
  <c r="AC16" i="9"/>
  <c r="AC17" i="9"/>
  <c r="AC18" i="9"/>
  <c r="AC19" i="9"/>
  <c r="AC20" i="9"/>
  <c r="AC21" i="9"/>
  <c r="AC22" i="9"/>
  <c r="AC23" i="9"/>
  <c r="AC33" i="9"/>
  <c r="AC37" i="9"/>
  <c r="AC39" i="9"/>
  <c r="AC41" i="9"/>
  <c r="AC43" i="9"/>
  <c r="AC45" i="9"/>
  <c r="AC47" i="9"/>
  <c r="AC57" i="9"/>
  <c r="AC61" i="9"/>
  <c r="AC63" i="9"/>
  <c r="AC65" i="9"/>
  <c r="AC67" i="9"/>
  <c r="AC69" i="9"/>
  <c r="AC71" i="9"/>
  <c r="N131" i="9"/>
  <c r="AC84" i="9"/>
  <c r="AC88" i="9"/>
  <c r="AC90" i="9"/>
  <c r="AC92" i="9"/>
  <c r="AC94" i="9"/>
  <c r="AC96" i="9"/>
  <c r="AC98" i="9"/>
  <c r="AC113" i="9"/>
  <c r="AC115" i="9"/>
  <c r="AC117" i="9"/>
  <c r="AC119" i="9"/>
  <c r="AC121" i="9"/>
  <c r="AC136" i="9"/>
  <c r="AC142" i="9"/>
  <c r="AC144" i="9"/>
  <c r="AC147" i="9"/>
  <c r="AC143" i="9" l="1"/>
  <c r="AC141" i="9"/>
  <c r="AC132" i="9"/>
  <c r="AC133" i="9"/>
  <c r="AC138" i="9"/>
  <c r="AC145" i="9"/>
  <c r="AC139" i="9"/>
  <c r="AC137" i="9"/>
  <c r="AC146" i="9"/>
  <c r="AC140" i="9"/>
</calcChain>
</file>

<file path=xl/sharedStrings.xml><?xml version="1.0" encoding="utf-8"?>
<sst xmlns="http://schemas.openxmlformats.org/spreadsheetml/2006/main" count="368" uniqueCount="53">
  <si>
    <t>EMPRESA</t>
  </si>
  <si>
    <t>ASK (000)</t>
  </si>
  <si>
    <t>RPK (000)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</si>
  <si>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</si>
  <si>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</si>
  <si>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</si>
  <si>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</si>
  <si>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</si>
  <si>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</si>
  <si>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</si>
  <si>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</si>
  <si>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</si>
  <si>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</si>
  <si>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</si>
  <si>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</si>
  <si>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</si>
  <si>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VOOS REGULARES E NÃO REGULARES DE PASSAGEIROS</t>
  </si>
  <si>
    <t>ASSENTOS QUILÔMETROS OFERECIDOS (ASK) E PASSAGEIROS QUILÔMETROS TRANSPORTADOS PAGOS (RPK)</t>
  </si>
  <si>
    <t>RPK - Variação (%)</t>
  </si>
  <si>
    <t>ASK - Variação (%)</t>
  </si>
  <si>
    <t>Passageiros Pagos</t>
  </si>
  <si>
    <t>Passageiros Pagos - Variação (%)</t>
  </si>
  <si>
    <t>Indústria</t>
  </si>
  <si>
    <t>EMPRESAS BRASILEIRAS DE TRANSPORTE AÉREO PÚBLICO</t>
  </si>
  <si>
    <t>EMPRESAS BRASILEIRAS DE TRANSPORTE AÉREO PÚBLICO - MERCADO DOMÉSTICO</t>
  </si>
  <si>
    <t>EMPRESAS BRASILEIRAS DE TRANSPORTE AÉREO PÚBLICO - MERCADO INTERNACIONAL</t>
  </si>
  <si>
    <t>Variação %</t>
  </si>
  <si>
    <t>PARTICIPAÇÃO DE MERCADO (RPK)</t>
  </si>
  <si>
    <t>PASSAGEIROS PAGOS TRANSPORTADOS</t>
  </si>
  <si>
    <t>PARTICIPAÇÃO DE MERCADO (PAX)</t>
  </si>
  <si>
    <t>DEMANDA (RPKx1000)</t>
  </si>
  <si>
    <t>OFERTA (ASKx1000)</t>
  </si>
  <si>
    <t>Fonte: Dados Estatísticos informados pelas companhias aéreas conforme Portaria ANAC nº 1.189, de 16 de junho de 2011.</t>
  </si>
  <si>
    <t>VOOS REGULARES E NÃO REGULARES</t>
  </si>
  <si>
    <t>CARGA e CORREIO TRANSPORTADOS (Ton)</t>
  </si>
  <si>
    <t>Carga e Correio - Variação (%)</t>
  </si>
  <si>
    <t>Carga e Correio (Ton)</t>
  </si>
  <si>
    <t>Passageiros Pagos Transportados e Carga Paga e Correio Transportados</t>
  </si>
  <si>
    <t>PARTICIPAÇÃO DE MERCADO (CARGA e CORREIO)</t>
  </si>
  <si>
    <t>APROVEITAMENTO (%)</t>
  </si>
  <si>
    <t>APROVEITAMENTO - Variação (%)</t>
  </si>
  <si>
    <t>APROVEITAMENTO (RPK/ASK)</t>
  </si>
  <si>
    <t>Gol</t>
  </si>
  <si>
    <t>Latam</t>
  </si>
  <si>
    <t>Azul</t>
  </si>
  <si>
    <t>Avianca</t>
  </si>
  <si>
    <t>Passaredo</t>
  </si>
  <si>
    <t>Map</t>
  </si>
  <si>
    <t>Total</t>
  </si>
  <si>
    <t>Two</t>
  </si>
  <si>
    <t>Sideral</t>
  </si>
  <si>
    <t>Modern</t>
  </si>
  <si>
    <t>Absa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</si>
</sst>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F400]h:mm:ss\ AM/PM"/>
    <numFmt numFmtId="166" formatCode="0.00_);[Red]\(0.00\)"/>
    <numFmt numFmtId="167" formatCode="0.0%"/>
    <numFmt numFmtId="168" formatCode="_(* #,##0_);_(* \(#,##0\);_(* &quot;-&quot;??_);_(@_)"/>
    <numFmt numFmtId="169" formatCode="0.0"/>
    <numFmt numFmtId="170" formatCode="0.0_);[Red]\(0.0\)"/>
  </numFmts>
  <fonts count="21" x14ac:knownFonts="1">
    <font>
      <sz val="10"/>
      <name val="Arial"/>
    </font>
    <font>
      <sz val="10"/>
      <name val="Arial"/>
      <family val="2"/>
    </font>
    <font>
      <sz val="6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color theme="0" tint="-0.149998474074526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4" tint="0.59996337778862885"/>
        <bgColor indexed="9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5" tint="0.59999389629810485"/>
        <bgColor indexed="9"/>
      </patternFill>
    </fill>
  </fills>
  <borders count="53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 diagonalUp="1"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 style="thin">
        <color indexed="31"/>
      </diagonal>
    </border>
    <border diagonalUp="1">
      <left style="thin">
        <color indexed="31"/>
      </left>
      <right/>
      <top style="thin">
        <color indexed="31"/>
      </top>
      <bottom style="thin">
        <color indexed="31"/>
      </bottom>
      <diagonal style="thin">
        <color indexed="31"/>
      </diagonal>
    </border>
    <border>
      <left/>
      <right/>
      <top style="thin">
        <color indexed="31"/>
      </top>
      <bottom style="thin">
        <color indexed="3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indexed="8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medium">
        <color indexed="8"/>
      </right>
      <top/>
      <bottom style="hair">
        <color theme="0" tint="-0.2499465926084170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hair">
        <color theme="0" tint="-0.24994659260841701"/>
      </bottom>
      <diagonal/>
    </border>
    <border>
      <left/>
      <right style="medium">
        <color indexed="64"/>
      </right>
      <top style="medium">
        <color indexed="8"/>
      </top>
      <bottom style="hair">
        <color theme="0" tint="-0.24994659260841701"/>
      </bottom>
      <diagonal/>
    </border>
    <border>
      <left style="medium">
        <color indexed="64"/>
      </left>
      <right/>
      <top/>
      <bottom style="hair">
        <color theme="0" tint="-0.24994659260841701"/>
      </bottom>
      <diagonal/>
    </border>
    <border>
      <left/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6" fillId="0" borderId="0"/>
    <xf numFmtId="0" fontId="1" fillId="0" borderId="0"/>
    <xf numFmtId="0" fontId="6" fillId="0" borderId="0"/>
    <xf numFmtId="0" fontId="1" fillId="0" borderId="0"/>
    <xf numFmtId="9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228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2" borderId="0" xfId="2" applyFont="1" applyFill="1" applyAlignment="1">
      <alignment vertical="center"/>
    </xf>
    <xf numFmtId="0" fontId="1" fillId="0" borderId="0" xfId="2"/>
    <xf numFmtId="0" fontId="1" fillId="0" borderId="0" xfId="0" applyFont="1"/>
    <xf numFmtId="2" fontId="0" fillId="0" borderId="0" xfId="0" applyNumberFormat="1"/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2" applyFont="1" applyFill="1" applyBorder="1" applyAlignment="1">
      <alignment vertical="center"/>
    </xf>
    <xf numFmtId="0" fontId="1" fillId="0" borderId="0" xfId="2" applyBorder="1"/>
    <xf numFmtId="0" fontId="7" fillId="2" borderId="0" xfId="0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1" fillId="0" borderId="0" xfId="2" applyFont="1"/>
    <xf numFmtId="0" fontId="2" fillId="2" borderId="0" xfId="0" applyFont="1" applyFill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0" fontId="2" fillId="2" borderId="0" xfId="2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3" fontId="5" fillId="2" borderId="5" xfId="2" applyNumberFormat="1" applyFont="1" applyFill="1" applyBorder="1" applyAlignment="1">
      <alignment horizontal="center" vertical="center"/>
    </xf>
    <xf numFmtId="3" fontId="5" fillId="2" borderId="6" xfId="2" applyNumberFormat="1" applyFont="1" applyFill="1" applyBorder="1" applyAlignment="1">
      <alignment horizontal="center" vertical="center"/>
    </xf>
    <xf numFmtId="166" fontId="5" fillId="2" borderId="1" xfId="6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3" fontId="5" fillId="2" borderId="5" xfId="2" applyNumberFormat="1" applyFont="1" applyFill="1" applyBorder="1" applyAlignment="1">
      <alignment horizontal="right" vertical="center"/>
    </xf>
    <xf numFmtId="3" fontId="5" fillId="2" borderId="6" xfId="2" applyNumberFormat="1" applyFont="1" applyFill="1" applyBorder="1" applyAlignment="1">
      <alignment horizontal="right" vertical="center"/>
    </xf>
    <xf numFmtId="166" fontId="0" fillId="0" borderId="0" xfId="0" applyNumberFormat="1"/>
    <xf numFmtId="2" fontId="0" fillId="0" borderId="0" xfId="0" applyNumberFormat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0" fillId="3" borderId="3" xfId="2" applyFont="1" applyFill="1" applyBorder="1" applyAlignment="1">
      <alignment horizontal="center" vertical="center"/>
    </xf>
    <xf numFmtId="3" fontId="5" fillId="2" borderId="3" xfId="2" applyNumberFormat="1" applyFont="1" applyFill="1" applyBorder="1" applyAlignment="1">
      <alignment horizontal="center" vertical="center"/>
    </xf>
    <xf numFmtId="0" fontId="0" fillId="0" borderId="0" xfId="0" applyBorder="1"/>
    <xf numFmtId="0" fontId="9" fillId="2" borderId="0" xfId="0" applyFont="1" applyFill="1" applyBorder="1" applyAlignment="1"/>
    <xf numFmtId="3" fontId="5" fillId="2" borderId="1" xfId="0" applyNumberFormat="1" applyFont="1" applyFill="1" applyBorder="1" applyAlignment="1">
      <alignment horizontal="right"/>
    </xf>
    <xf numFmtId="2" fontId="7" fillId="2" borderId="0" xfId="0" applyNumberFormat="1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167" fontId="7" fillId="2" borderId="0" xfId="5" applyNumberFormat="1" applyFont="1" applyFill="1" applyAlignment="1">
      <alignment vertical="center"/>
    </xf>
    <xf numFmtId="3" fontId="5" fillId="2" borderId="13" xfId="0" applyNumberFormat="1" applyFont="1" applyFill="1" applyBorder="1" applyAlignment="1"/>
    <xf numFmtId="3" fontId="5" fillId="2" borderId="14" xfId="0" applyNumberFormat="1" applyFont="1" applyFill="1" applyBorder="1" applyAlignment="1"/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167" fontId="5" fillId="2" borderId="13" xfId="5" applyNumberFormat="1" applyFont="1" applyFill="1" applyBorder="1" applyAlignment="1"/>
    <xf numFmtId="167" fontId="5" fillId="2" borderId="14" xfId="5" applyNumberFormat="1" applyFont="1" applyFill="1" applyBorder="1" applyAlignment="1"/>
    <xf numFmtId="3" fontId="11" fillId="2" borderId="0" xfId="0" applyNumberFormat="1" applyFont="1" applyFill="1" applyBorder="1" applyAlignment="1">
      <alignment horizontal="center" vertical="center"/>
    </xf>
    <xf numFmtId="167" fontId="11" fillId="2" borderId="0" xfId="5" applyNumberFormat="1" applyFont="1" applyFill="1" applyBorder="1" applyAlignment="1">
      <alignment horizontal="center" vertical="center"/>
    </xf>
    <xf numFmtId="0" fontId="8" fillId="0" borderId="0" xfId="2" applyFont="1" applyFill="1"/>
    <xf numFmtId="167" fontId="4" fillId="0" borderId="0" xfId="5" applyNumberFormat="1" applyFont="1" applyFill="1" applyBorder="1" applyAlignment="1"/>
    <xf numFmtId="0" fontId="10" fillId="3" borderId="0" xfId="0" applyFont="1" applyFill="1" applyBorder="1" applyAlignment="1">
      <alignment horizontal="center" vertical="center"/>
    </xf>
    <xf numFmtId="14" fontId="7" fillId="2" borderId="0" xfId="2" applyNumberFormat="1" applyFont="1" applyFill="1" applyAlignment="1">
      <alignment vertical="center"/>
    </xf>
    <xf numFmtId="14" fontId="17" fillId="2" borderId="0" xfId="0" applyNumberFormat="1" applyFont="1" applyFill="1" applyAlignment="1">
      <alignment vertical="center"/>
    </xf>
    <xf numFmtId="14" fontId="17" fillId="0" borderId="0" xfId="0" applyNumberFormat="1" applyFont="1"/>
    <xf numFmtId="14" fontId="17" fillId="2" borderId="0" xfId="2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168" fontId="11" fillId="2" borderId="0" xfId="7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/>
    <xf numFmtId="3" fontId="5" fillId="2" borderId="15" xfId="0" applyNumberFormat="1" applyFont="1" applyFill="1" applyBorder="1" applyAlignment="1"/>
    <xf numFmtId="167" fontId="5" fillId="2" borderId="15" xfId="5" applyNumberFormat="1" applyFont="1" applyFill="1" applyBorder="1" applyAlignment="1"/>
    <xf numFmtId="168" fontId="7" fillId="2" borderId="0" xfId="7" applyNumberFormat="1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167" fontId="7" fillId="2" borderId="0" xfId="0" applyNumberFormat="1" applyFont="1" applyFill="1" applyAlignment="1">
      <alignment vertical="center"/>
    </xf>
    <xf numFmtId="167" fontId="7" fillId="2" borderId="0" xfId="5" applyNumberFormat="1" applyFont="1" applyFill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3" fontId="5" fillId="2" borderId="21" xfId="0" applyNumberFormat="1" applyFont="1" applyFill="1" applyBorder="1" applyAlignment="1"/>
    <xf numFmtId="3" fontId="5" fillId="2" borderId="23" xfId="0" applyNumberFormat="1" applyFont="1" applyFill="1" applyBorder="1" applyAlignment="1"/>
    <xf numFmtId="3" fontId="5" fillId="2" borderId="25" xfId="0" applyNumberFormat="1" applyFont="1" applyFill="1" applyBorder="1" applyAlignment="1"/>
    <xf numFmtId="167" fontId="5" fillId="2" borderId="21" xfId="5" applyNumberFormat="1" applyFont="1" applyFill="1" applyBorder="1" applyAlignment="1"/>
    <xf numFmtId="167" fontId="5" fillId="2" borderId="23" xfId="5" applyNumberFormat="1" applyFont="1" applyFill="1" applyBorder="1" applyAlignment="1"/>
    <xf numFmtId="167" fontId="5" fillId="2" borderId="25" xfId="5" applyNumberFormat="1" applyFont="1" applyFill="1" applyBorder="1" applyAlignment="1"/>
    <xf numFmtId="10" fontId="7" fillId="2" borderId="0" xfId="5" applyNumberFormat="1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167" fontId="11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0" fontId="18" fillId="0" borderId="0" xfId="0" applyFont="1"/>
    <xf numFmtId="3" fontId="5" fillId="0" borderId="1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center" vertical="center"/>
    </xf>
    <xf numFmtId="168" fontId="19" fillId="2" borderId="0" xfId="7" applyNumberFormat="1" applyFont="1" applyFill="1" applyAlignment="1">
      <alignment horizontal="center" vertical="center"/>
    </xf>
    <xf numFmtId="168" fontId="7" fillId="2" borderId="0" xfId="7" applyNumberFormat="1" applyFont="1" applyFill="1" applyAlignment="1">
      <alignment horizontal="center" vertical="center"/>
    </xf>
    <xf numFmtId="168" fontId="7" fillId="2" borderId="0" xfId="0" applyNumberFormat="1" applyFont="1" applyFill="1" applyAlignment="1">
      <alignment horizontal="center" vertical="center"/>
    </xf>
    <xf numFmtId="14" fontId="20" fillId="5" borderId="0" xfId="0" applyNumberFormat="1" applyFont="1" applyFill="1" applyAlignment="1">
      <alignment vertical="center"/>
    </xf>
    <xf numFmtId="3" fontId="5" fillId="2" borderId="23" xfId="0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/>
    </xf>
    <xf numFmtId="167" fontId="5" fillId="2" borderId="23" xfId="5" applyNumberFormat="1" applyFont="1" applyFill="1" applyBorder="1" applyAlignment="1">
      <alignment horizontal="center" vertical="center"/>
    </xf>
    <xf numFmtId="167" fontId="5" fillId="2" borderId="15" xfId="5" applyNumberFormat="1" applyFont="1" applyFill="1" applyBorder="1" applyAlignment="1">
      <alignment horizontal="center" vertical="center"/>
    </xf>
    <xf numFmtId="3" fontId="5" fillId="2" borderId="25" xfId="0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3" fontId="4" fillId="7" borderId="30" xfId="0" applyNumberFormat="1" applyFont="1" applyFill="1" applyBorder="1" applyAlignment="1">
      <alignment horizontal="center" vertical="center"/>
    </xf>
    <xf numFmtId="3" fontId="4" fillId="7" borderId="31" xfId="0" applyNumberFormat="1" applyFont="1" applyFill="1" applyBorder="1" applyAlignment="1">
      <alignment horizontal="center" vertical="center"/>
    </xf>
    <xf numFmtId="3" fontId="4" fillId="6" borderId="30" xfId="0" applyNumberFormat="1" applyFont="1" applyFill="1" applyBorder="1" applyAlignment="1">
      <alignment horizontal="center" vertical="center"/>
    </xf>
    <xf numFmtId="3" fontId="4" fillId="6" borderId="31" xfId="0" applyNumberFormat="1" applyFont="1" applyFill="1" applyBorder="1" applyAlignment="1">
      <alignment horizontal="center" vertical="center"/>
    </xf>
    <xf numFmtId="167" fontId="4" fillId="8" borderId="30" xfId="5" applyNumberFormat="1" applyFont="1" applyFill="1" applyBorder="1" applyAlignment="1">
      <alignment horizontal="center" vertical="center"/>
    </xf>
    <xf numFmtId="167" fontId="4" fillId="8" borderId="31" xfId="5" applyNumberFormat="1" applyFont="1" applyFill="1" applyBorder="1" applyAlignment="1">
      <alignment horizontal="center" vertical="center"/>
    </xf>
    <xf numFmtId="9" fontId="4" fillId="9" borderId="31" xfId="5" applyFont="1" applyFill="1" applyBorder="1" applyAlignment="1">
      <alignment horizontal="center" vertical="center"/>
    </xf>
    <xf numFmtId="0" fontId="4" fillId="7" borderId="30" xfId="0" applyNumberFormat="1" applyFont="1" applyFill="1" applyBorder="1" applyAlignment="1">
      <alignment horizontal="center" vertical="center" wrapText="1"/>
    </xf>
    <xf numFmtId="0" fontId="4" fillId="7" borderId="31" xfId="0" applyNumberFormat="1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right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 wrapText="1"/>
    </xf>
    <xf numFmtId="0" fontId="4" fillId="9" borderId="32" xfId="0" applyFont="1" applyFill="1" applyBorder="1" applyAlignment="1">
      <alignment horizontal="right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right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vertical="center" wrapText="1"/>
    </xf>
    <xf numFmtId="169" fontId="7" fillId="2" borderId="0" xfId="0" applyNumberFormat="1" applyFont="1" applyFill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7" fontId="5" fillId="0" borderId="14" xfId="0" applyNumberFormat="1" applyFont="1" applyFill="1" applyBorder="1" applyAlignment="1">
      <alignment horizontal="center" vertical="center"/>
    </xf>
    <xf numFmtId="167" fontId="4" fillId="6" borderId="32" xfId="0" applyNumberFormat="1" applyFont="1" applyFill="1" applyBorder="1" applyAlignment="1">
      <alignment horizontal="center" vertical="center"/>
    </xf>
    <xf numFmtId="167" fontId="5" fillId="0" borderId="24" xfId="0" applyNumberFormat="1" applyFont="1" applyFill="1" applyBorder="1" applyAlignment="1">
      <alignment horizontal="center" vertical="center"/>
    </xf>
    <xf numFmtId="167" fontId="5" fillId="0" borderId="26" xfId="0" applyNumberFormat="1" applyFont="1" applyFill="1" applyBorder="1" applyAlignment="1">
      <alignment horizontal="center" vertical="center"/>
    </xf>
    <xf numFmtId="167" fontId="4" fillId="7" borderId="31" xfId="0" applyNumberFormat="1" applyFont="1" applyFill="1" applyBorder="1" applyAlignment="1">
      <alignment horizontal="center" vertical="center"/>
    </xf>
    <xf numFmtId="167" fontId="4" fillId="8" borderId="32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7" fontId="4" fillId="9" borderId="32" xfId="0" applyNumberFormat="1" applyFont="1" applyFill="1" applyBorder="1" applyAlignment="1">
      <alignment horizontal="center" vertical="center"/>
    </xf>
    <xf numFmtId="167" fontId="5" fillId="0" borderId="22" xfId="0" applyNumberFormat="1" applyFont="1" applyFill="1" applyBorder="1" applyAlignment="1"/>
    <xf numFmtId="167" fontId="5" fillId="0" borderId="24" xfId="0" applyNumberFormat="1" applyFont="1" applyFill="1" applyBorder="1" applyAlignment="1"/>
    <xf numFmtId="167" fontId="5" fillId="0" borderId="26" xfId="0" applyNumberFormat="1" applyFont="1" applyFill="1" applyBorder="1" applyAlignment="1"/>
    <xf numFmtId="167" fontId="5" fillId="0" borderId="13" xfId="0" applyNumberFormat="1" applyFont="1" applyFill="1" applyBorder="1" applyAlignment="1"/>
    <xf numFmtId="167" fontId="5" fillId="0" borderId="15" xfId="0" applyNumberFormat="1" applyFont="1" applyFill="1" applyBorder="1" applyAlignment="1"/>
    <xf numFmtId="167" fontId="5" fillId="0" borderId="14" xfId="0" applyNumberFormat="1" applyFont="1" applyFill="1" applyBorder="1" applyAlignment="1"/>
    <xf numFmtId="167" fontId="5" fillId="0" borderId="16" xfId="0" applyNumberFormat="1" applyFont="1" applyFill="1" applyBorder="1" applyAlignment="1"/>
    <xf numFmtId="167" fontId="5" fillId="0" borderId="12" xfId="0" applyNumberFormat="1" applyFont="1" applyFill="1" applyBorder="1" applyAlignment="1"/>
    <xf numFmtId="169" fontId="5" fillId="2" borderId="1" xfId="5" applyNumberFormat="1" applyFont="1" applyFill="1" applyBorder="1" applyAlignment="1">
      <alignment horizontal="right"/>
    </xf>
    <xf numFmtId="170" fontId="5" fillId="2" borderId="1" xfId="6" applyNumberFormat="1" applyFont="1" applyFill="1" applyBorder="1" applyAlignment="1">
      <alignment horizontal="center" vertical="center"/>
    </xf>
    <xf numFmtId="170" fontId="5" fillId="2" borderId="1" xfId="2" applyNumberFormat="1" applyFont="1" applyFill="1" applyBorder="1" applyAlignment="1">
      <alignment horizontal="center" vertical="center"/>
    </xf>
    <xf numFmtId="170" fontId="5" fillId="0" borderId="1" xfId="6" applyNumberFormat="1" applyFont="1" applyFill="1" applyBorder="1" applyAlignment="1">
      <alignment horizontal="center" vertical="center"/>
    </xf>
    <xf numFmtId="170" fontId="0" fillId="0" borderId="0" xfId="0" applyNumberFormat="1"/>
    <xf numFmtId="170" fontId="2" fillId="2" borderId="0" xfId="2" applyNumberFormat="1" applyFont="1" applyFill="1" applyAlignment="1">
      <alignment horizontal="center" vertical="center"/>
    </xf>
    <xf numFmtId="170" fontId="1" fillId="0" borderId="0" xfId="2" applyNumberFormat="1"/>
    <xf numFmtId="170" fontId="10" fillId="3" borderId="1" xfId="2" applyNumberFormat="1" applyFont="1" applyFill="1" applyBorder="1" applyAlignment="1">
      <alignment horizontal="center" vertical="center"/>
    </xf>
    <xf numFmtId="170" fontId="5" fillId="2" borderId="5" xfId="2" applyNumberFormat="1" applyFont="1" applyFill="1" applyBorder="1" applyAlignment="1">
      <alignment horizontal="center" vertical="center"/>
    </xf>
    <xf numFmtId="170" fontId="5" fillId="2" borderId="6" xfId="2" applyNumberFormat="1" applyFont="1" applyFill="1" applyBorder="1" applyAlignment="1">
      <alignment horizontal="center" vertical="center"/>
    </xf>
    <xf numFmtId="170" fontId="5" fillId="2" borderId="5" xfId="2" applyNumberFormat="1" applyFont="1" applyFill="1" applyBorder="1" applyAlignment="1">
      <alignment horizontal="right" vertical="center"/>
    </xf>
    <xf numFmtId="170" fontId="5" fillId="2" borderId="6" xfId="2" applyNumberFormat="1" applyFont="1" applyFill="1" applyBorder="1" applyAlignment="1">
      <alignment horizontal="right" vertical="center"/>
    </xf>
    <xf numFmtId="167" fontId="5" fillId="0" borderId="40" xfId="0" applyNumberFormat="1" applyFont="1" applyFill="1" applyBorder="1" applyAlignment="1"/>
    <xf numFmtId="3" fontId="4" fillId="7" borderId="41" xfId="0" applyNumberFormat="1" applyFont="1" applyFill="1" applyBorder="1" applyAlignment="1">
      <alignment vertical="center"/>
    </xf>
    <xf numFmtId="3" fontId="4" fillId="7" borderId="42" xfId="0" applyNumberFormat="1" applyFont="1" applyFill="1" applyBorder="1" applyAlignment="1">
      <alignment vertical="center"/>
    </xf>
    <xf numFmtId="167" fontId="4" fillId="7" borderId="43" xfId="0" applyNumberFormat="1" applyFont="1" applyFill="1" applyBorder="1" applyAlignment="1">
      <alignment vertical="center"/>
    </xf>
    <xf numFmtId="0" fontId="4" fillId="7" borderId="44" xfId="0" applyFont="1" applyFill="1" applyBorder="1" applyAlignment="1">
      <alignment horizontal="center" vertical="center" wrapText="1"/>
    </xf>
    <xf numFmtId="0" fontId="4" fillId="7" borderId="45" xfId="0" applyFont="1" applyFill="1" applyBorder="1" applyAlignment="1">
      <alignment horizontal="center" vertical="center" wrapText="1"/>
    </xf>
    <xf numFmtId="0" fontId="4" fillId="7" borderId="46" xfId="0" applyFont="1" applyFill="1" applyBorder="1" applyAlignment="1">
      <alignment horizontal="right" vertical="center" wrapText="1"/>
    </xf>
    <xf numFmtId="3" fontId="4" fillId="6" borderId="47" xfId="0" applyNumberFormat="1" applyFont="1" applyFill="1" applyBorder="1" applyAlignment="1">
      <alignment vertical="center"/>
    </xf>
    <xf numFmtId="3" fontId="4" fillId="6" borderId="4" xfId="0" applyNumberFormat="1" applyFont="1" applyFill="1" applyBorder="1" applyAlignment="1">
      <alignment vertical="center"/>
    </xf>
    <xf numFmtId="167" fontId="4" fillId="6" borderId="48" xfId="0" applyNumberFormat="1" applyFont="1" applyFill="1" applyBorder="1" applyAlignment="1">
      <alignment vertical="center"/>
    </xf>
    <xf numFmtId="0" fontId="4" fillId="6" borderId="44" xfId="0" applyFont="1" applyFill="1" applyBorder="1" applyAlignment="1">
      <alignment horizontal="center" vertical="center" wrapText="1"/>
    </xf>
    <xf numFmtId="0" fontId="4" fillId="6" borderId="45" xfId="0" applyFont="1" applyFill="1" applyBorder="1" applyAlignment="1">
      <alignment horizontal="center" vertical="center" wrapText="1"/>
    </xf>
    <xf numFmtId="0" fontId="4" fillId="6" borderId="46" xfId="0" applyFont="1" applyFill="1" applyBorder="1" applyAlignment="1">
      <alignment horizontal="right" vertical="center" wrapText="1"/>
    </xf>
    <xf numFmtId="0" fontId="4" fillId="8" borderId="44" xfId="0" applyFont="1" applyFill="1" applyBorder="1" applyAlignment="1">
      <alignment horizontal="center" vertical="center" wrapText="1"/>
    </xf>
    <xf numFmtId="0" fontId="4" fillId="8" borderId="45" xfId="0" applyFont="1" applyFill="1" applyBorder="1" applyAlignment="1">
      <alignment horizontal="center" vertical="center" wrapText="1"/>
    </xf>
    <xf numFmtId="0" fontId="4" fillId="8" borderId="46" xfId="0" applyFont="1" applyFill="1" applyBorder="1" applyAlignment="1">
      <alignment vertical="center" wrapText="1"/>
    </xf>
    <xf numFmtId="167" fontId="4" fillId="8" borderId="41" xfId="5" applyNumberFormat="1" applyFont="1" applyFill="1" applyBorder="1" applyAlignment="1">
      <alignment vertical="center"/>
    </xf>
    <xf numFmtId="167" fontId="4" fillId="8" borderId="42" xfId="5" applyNumberFormat="1" applyFont="1" applyFill="1" applyBorder="1" applyAlignment="1">
      <alignment vertical="center"/>
    </xf>
    <xf numFmtId="167" fontId="4" fillId="8" borderId="43" xfId="0" applyNumberFormat="1" applyFont="1" applyFill="1" applyBorder="1" applyAlignment="1">
      <alignment vertical="center"/>
    </xf>
    <xf numFmtId="0" fontId="4" fillId="9" borderId="44" xfId="0" applyFont="1" applyFill="1" applyBorder="1" applyAlignment="1">
      <alignment horizontal="center" vertical="center" wrapText="1"/>
    </xf>
    <xf numFmtId="0" fontId="4" fillId="9" borderId="45" xfId="0" applyFont="1" applyFill="1" applyBorder="1" applyAlignment="1">
      <alignment horizontal="center" vertical="center" wrapText="1"/>
    </xf>
    <xf numFmtId="0" fontId="4" fillId="9" borderId="49" xfId="0" applyFont="1" applyFill="1" applyBorder="1" applyAlignment="1">
      <alignment horizontal="right" vertical="center" wrapText="1"/>
    </xf>
    <xf numFmtId="9" fontId="4" fillId="9" borderId="47" xfId="5" applyFont="1" applyFill="1" applyBorder="1" applyAlignment="1">
      <alignment vertical="center"/>
    </xf>
    <xf numFmtId="9" fontId="4" fillId="9" borderId="4" xfId="5" applyFont="1" applyFill="1" applyBorder="1" applyAlignment="1">
      <alignment vertical="center"/>
    </xf>
    <xf numFmtId="167" fontId="4" fillId="9" borderId="39" xfId="0" applyNumberFormat="1" applyFont="1" applyFill="1" applyBorder="1" applyAlignment="1">
      <alignment vertical="center"/>
    </xf>
    <xf numFmtId="0" fontId="4" fillId="7" borderId="44" xfId="0" applyFont="1" applyFill="1" applyBorder="1" applyAlignment="1">
      <alignment horizontal="right" vertical="center" wrapText="1"/>
    </xf>
    <xf numFmtId="0" fontId="4" fillId="7" borderId="45" xfId="0" applyFont="1" applyFill="1" applyBorder="1" applyAlignment="1">
      <alignment horizontal="right" vertical="center" wrapText="1"/>
    </xf>
    <xf numFmtId="0" fontId="4" fillId="6" borderId="44" xfId="0" applyFont="1" applyFill="1" applyBorder="1" applyAlignment="1">
      <alignment horizontal="right" vertical="center" wrapText="1"/>
    </xf>
    <xf numFmtId="0" fontId="4" fillId="6" borderId="45" xfId="0" applyFont="1" applyFill="1" applyBorder="1" applyAlignment="1">
      <alignment horizontal="right" vertical="center" wrapText="1"/>
    </xf>
    <xf numFmtId="0" fontId="4" fillId="10" borderId="44" xfId="0" applyFont="1" applyFill="1" applyBorder="1" applyAlignment="1">
      <alignment horizontal="right" vertical="center" wrapText="1"/>
    </xf>
    <xf numFmtId="0" fontId="4" fillId="10" borderId="45" xfId="0" applyFont="1" applyFill="1" applyBorder="1" applyAlignment="1">
      <alignment horizontal="right" vertical="center" wrapText="1"/>
    </xf>
    <xf numFmtId="0" fontId="4" fillId="10" borderId="46" xfId="0" applyFont="1" applyFill="1" applyBorder="1" applyAlignment="1">
      <alignment horizontal="right" vertical="center" wrapText="1"/>
    </xf>
    <xf numFmtId="0" fontId="4" fillId="4" borderId="44" xfId="0" applyFont="1" applyFill="1" applyBorder="1" applyAlignment="1">
      <alignment horizontal="right" vertical="center" wrapText="1"/>
    </xf>
    <xf numFmtId="0" fontId="4" fillId="4" borderId="45" xfId="0" applyFont="1" applyFill="1" applyBorder="1" applyAlignment="1">
      <alignment horizontal="right" vertical="center" wrapText="1"/>
    </xf>
    <xf numFmtId="0" fontId="4" fillId="4" borderId="49" xfId="0" applyFont="1" applyFill="1" applyBorder="1" applyAlignment="1">
      <alignment horizontal="right" vertical="center" wrapText="1"/>
    </xf>
    <xf numFmtId="167" fontId="4" fillId="10" borderId="41" xfId="5" applyNumberFormat="1" applyFont="1" applyFill="1" applyBorder="1" applyAlignment="1">
      <alignment vertical="center"/>
    </xf>
    <xf numFmtId="167" fontId="4" fillId="10" borderId="42" xfId="5" applyNumberFormat="1" applyFont="1" applyFill="1" applyBorder="1" applyAlignment="1">
      <alignment vertical="center"/>
    </xf>
    <xf numFmtId="167" fontId="4" fillId="10" borderId="43" xfId="5" applyNumberFormat="1" applyFont="1" applyFill="1" applyBorder="1" applyAlignment="1">
      <alignment vertical="center"/>
    </xf>
    <xf numFmtId="167" fontId="4" fillId="4" borderId="47" xfId="5" applyNumberFormat="1" applyFont="1" applyFill="1" applyBorder="1" applyAlignment="1">
      <alignment vertical="center"/>
    </xf>
    <xf numFmtId="167" fontId="4" fillId="4" borderId="4" xfId="5" applyNumberFormat="1" applyFont="1" applyFill="1" applyBorder="1" applyAlignment="1">
      <alignment vertical="center"/>
    </xf>
    <xf numFmtId="167" fontId="4" fillId="4" borderId="39" xfId="5" applyNumberFormat="1" applyFont="1" applyFill="1" applyBorder="1" applyAlignment="1">
      <alignment vertical="center"/>
    </xf>
    <xf numFmtId="0" fontId="12" fillId="0" borderId="0" xfId="4" applyFont="1" applyFill="1" applyBorder="1" applyAlignment="1" applyProtection="1">
      <alignment vertical="center"/>
    </xf>
    <xf numFmtId="0" fontId="3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7" fontId="4" fillId="7" borderId="33" xfId="0" applyNumberFormat="1" applyFont="1" applyFill="1" applyBorder="1" applyAlignment="1">
      <alignment horizontal="center"/>
    </xf>
    <xf numFmtId="49" fontId="4" fillId="7" borderId="34" xfId="0" applyNumberFormat="1" applyFont="1" applyFill="1" applyBorder="1" applyAlignment="1">
      <alignment horizontal="center"/>
    </xf>
    <xf numFmtId="49" fontId="4" fillId="7" borderId="35" xfId="0" applyNumberFormat="1" applyFont="1" applyFill="1" applyBorder="1" applyAlignment="1">
      <alignment horizontal="center"/>
    </xf>
    <xf numFmtId="17" fontId="4" fillId="6" borderId="36" xfId="0" applyNumberFormat="1" applyFont="1" applyFill="1" applyBorder="1" applyAlignment="1">
      <alignment horizontal="center"/>
    </xf>
    <xf numFmtId="49" fontId="4" fillId="6" borderId="37" xfId="0" applyNumberFormat="1" applyFont="1" applyFill="1" applyBorder="1" applyAlignment="1">
      <alignment horizontal="center"/>
    </xf>
    <xf numFmtId="49" fontId="4" fillId="6" borderId="38" xfId="0" applyNumberFormat="1" applyFont="1" applyFill="1" applyBorder="1" applyAlignment="1">
      <alignment horizontal="center"/>
    </xf>
    <xf numFmtId="17" fontId="4" fillId="8" borderId="33" xfId="0" applyNumberFormat="1" applyFont="1" applyFill="1" applyBorder="1" applyAlignment="1">
      <alignment horizontal="center"/>
    </xf>
    <xf numFmtId="49" fontId="4" fillId="8" borderId="34" xfId="0" applyNumberFormat="1" applyFont="1" applyFill="1" applyBorder="1" applyAlignment="1">
      <alignment horizontal="center"/>
    </xf>
    <xf numFmtId="49" fontId="4" fillId="8" borderId="35" xfId="0" applyNumberFormat="1" applyFont="1" applyFill="1" applyBorder="1" applyAlignment="1">
      <alignment horizontal="center"/>
    </xf>
    <xf numFmtId="17" fontId="4" fillId="9" borderId="36" xfId="0" applyNumberFormat="1" applyFont="1" applyFill="1" applyBorder="1" applyAlignment="1">
      <alignment horizontal="center"/>
    </xf>
    <xf numFmtId="49" fontId="4" fillId="9" borderId="37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left" vertical="center" wrapText="1"/>
    </xf>
    <xf numFmtId="0" fontId="12" fillId="0" borderId="0" xfId="4" applyFont="1" applyFill="1" applyBorder="1" applyAlignment="1" applyProtection="1">
      <alignment horizontal="left" vertical="center"/>
    </xf>
    <xf numFmtId="0" fontId="13" fillId="0" borderId="0" xfId="4" applyFont="1" applyFill="1" applyBorder="1" applyAlignment="1" applyProtection="1">
      <alignment horizontal="left" vertical="center"/>
    </xf>
    <xf numFmtId="17" fontId="4" fillId="6" borderId="10" xfId="0" applyNumberFormat="1" applyFont="1" applyFill="1" applyBorder="1" applyAlignment="1">
      <alignment horizontal="center"/>
    </xf>
    <xf numFmtId="49" fontId="4" fillId="6" borderId="9" xfId="0" applyNumberFormat="1" applyFont="1" applyFill="1" applyBorder="1" applyAlignment="1">
      <alignment horizontal="center"/>
    </xf>
    <xf numFmtId="49" fontId="4" fillId="6" borderId="11" xfId="0" applyNumberFormat="1" applyFont="1" applyFill="1" applyBorder="1" applyAlignment="1">
      <alignment horizontal="center"/>
    </xf>
    <xf numFmtId="17" fontId="4" fillId="7" borderId="27" xfId="0" applyNumberFormat="1" applyFont="1" applyFill="1" applyBorder="1" applyAlignment="1">
      <alignment horizontal="center"/>
    </xf>
    <xf numFmtId="17" fontId="4" fillId="7" borderId="28" xfId="0" applyNumberFormat="1" applyFont="1" applyFill="1" applyBorder="1" applyAlignment="1">
      <alignment horizontal="center"/>
    </xf>
    <xf numFmtId="17" fontId="4" fillId="7" borderId="29" xfId="0" applyNumberFormat="1" applyFont="1" applyFill="1" applyBorder="1" applyAlignment="1">
      <alignment horizontal="center"/>
    </xf>
    <xf numFmtId="17" fontId="4" fillId="10" borderId="18" xfId="0" applyNumberFormat="1" applyFont="1" applyFill="1" applyBorder="1" applyAlignment="1">
      <alignment horizontal="center"/>
    </xf>
    <xf numFmtId="49" fontId="4" fillId="10" borderId="19" xfId="0" applyNumberFormat="1" applyFont="1" applyFill="1" applyBorder="1" applyAlignment="1">
      <alignment horizontal="center"/>
    </xf>
    <xf numFmtId="49" fontId="4" fillId="10" borderId="20" xfId="0" applyNumberFormat="1" applyFont="1" applyFill="1" applyBorder="1" applyAlignment="1">
      <alignment horizontal="center"/>
    </xf>
    <xf numFmtId="17" fontId="4" fillId="4" borderId="10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17" fontId="4" fillId="7" borderId="50" xfId="0" applyNumberFormat="1" applyFont="1" applyFill="1" applyBorder="1" applyAlignment="1">
      <alignment horizontal="center"/>
    </xf>
    <xf numFmtId="17" fontId="4" fillId="7" borderId="51" xfId="0" applyNumberFormat="1" applyFont="1" applyFill="1" applyBorder="1" applyAlignment="1">
      <alignment horizontal="center"/>
    </xf>
    <xf numFmtId="17" fontId="4" fillId="7" borderId="52" xfId="0" applyNumberFormat="1" applyFont="1" applyFill="1" applyBorder="1" applyAlignment="1">
      <alignment horizontal="center"/>
    </xf>
    <xf numFmtId="17" fontId="4" fillId="10" borderId="33" xfId="0" applyNumberFormat="1" applyFont="1" applyFill="1" applyBorder="1" applyAlignment="1">
      <alignment horizontal="center"/>
    </xf>
    <xf numFmtId="49" fontId="4" fillId="10" borderId="34" xfId="0" applyNumberFormat="1" applyFont="1" applyFill="1" applyBorder="1" applyAlignment="1">
      <alignment horizontal="center"/>
    </xf>
    <xf numFmtId="49" fontId="4" fillId="10" borderId="35" xfId="0" applyNumberFormat="1" applyFont="1" applyFill="1" applyBorder="1" applyAlignment="1">
      <alignment horizontal="center"/>
    </xf>
    <xf numFmtId="17" fontId="4" fillId="4" borderId="36" xfId="0" applyNumberFormat="1" applyFont="1" applyFill="1" applyBorder="1" applyAlignment="1">
      <alignment horizontal="center"/>
    </xf>
    <xf numFmtId="49" fontId="4" fillId="4" borderId="37" xfId="0" applyNumberFormat="1" applyFont="1" applyFill="1" applyBorder="1" applyAlignment="1">
      <alignment horizontal="center"/>
    </xf>
  </cellXfs>
  <cellStyles count="8">
    <cellStyle name="Normal" xfId="0" builtinId="0"/>
    <cellStyle name="Normal 2" xfId="1"/>
    <cellStyle name="Normal 2 2" xfId="2"/>
    <cellStyle name="Normal 4" xfId="3"/>
    <cellStyle name="Normal 4 2" xfId="4"/>
    <cellStyle name="Porcentagem" xfId="5" builtinId="5"/>
    <cellStyle name="Separador de milhares 2" xfId="6"/>
    <cellStyle name="Vírgula" xfId="7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8" tint="-0.249977111117893"/>
  </sheetPr>
  <dimension ref="A1:V30"/>
  <sheetViews>
    <sheetView showGridLines="0" tabSelected="1" zoomScaleNormal="100" workbookViewId="0">
      <selection sqref="A1:M1"/>
    </sheetView>
  </sheetViews>
  <sheetFormatPr defaultRowHeight="15" customHeight="1" x14ac:dyDescent="0.2"/>
  <cols>
    <col min="1" max="1" width="22.140625" bestFit="1" customWidth="1"/>
    <col min="2" max="13" width="11.28515625" customWidth="1"/>
    <col min="14" max="15" width="9.140625" style="11"/>
    <col min="16" max="16" width="14.7109375" style="11" customWidth="1"/>
    <col min="17" max="22" width="9.140625" style="11"/>
  </cols>
  <sheetData>
    <row r="1" spans="1:22" s="1" customFormat="1" ht="15" customHeight="1" x14ac:dyDescent="0.2">
      <c r="A1" s="188" t="str">
        <f>"DEMANDA E OFERTA - "&amp;UPPER(TEXT($P$1,"mmmmmmmmmm"))&amp;"/"&amp;TEXT($P$1,"aaaa")&amp;" - MERCADO DOMÉSTICO"</f>
        <v>DEMANDA E OFERTA - JANEIRO/2019 - MERCADO DOMÉSTICO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7"/>
      <c r="O1" s="17"/>
      <c r="P1" s="91">
        <v>43466</v>
      </c>
      <c r="Q1" s="17"/>
      <c r="R1" s="17"/>
      <c r="S1" s="17"/>
      <c r="T1" s="17"/>
      <c r="U1" s="17"/>
      <c r="V1" s="17"/>
    </row>
    <row r="2" spans="1:22" s="1" customFormat="1" ht="15" customHeight="1" x14ac:dyDescent="0.2">
      <c r="A2" s="188" t="s">
        <v>23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7"/>
      <c r="O2" s="17"/>
      <c r="P2" s="17"/>
      <c r="Q2" s="17"/>
      <c r="R2" s="17"/>
      <c r="S2" s="17"/>
      <c r="T2" s="17"/>
      <c r="U2" s="17"/>
      <c r="V2" s="17"/>
    </row>
    <row r="3" spans="1:22" s="1" customFormat="1" ht="15" customHeight="1" x14ac:dyDescent="0.2">
      <c r="A3" s="188" t="s">
        <v>16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7"/>
      <c r="O3" s="17"/>
      <c r="P3" s="17"/>
      <c r="Q3" s="17"/>
      <c r="R3" s="17"/>
      <c r="S3" s="17"/>
      <c r="T3" s="17"/>
      <c r="U3" s="17"/>
      <c r="V3" s="17"/>
    </row>
    <row r="4" spans="1:22" s="1" customFormat="1" ht="15" customHeight="1" x14ac:dyDescent="0.2">
      <c r="A4" s="188" t="s">
        <v>17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7"/>
      <c r="O4" s="17"/>
      <c r="P4" s="17"/>
      <c r="Q4" s="17"/>
      <c r="R4" s="17"/>
      <c r="S4" s="17"/>
      <c r="T4" s="17"/>
      <c r="U4" s="17"/>
      <c r="V4" s="17"/>
    </row>
    <row r="5" spans="1:22" s="1" customFormat="1" ht="1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/>
      <c r="O5" s="17"/>
      <c r="P5" s="17"/>
      <c r="Q5" s="17"/>
      <c r="R5" s="17"/>
      <c r="S5" s="17"/>
      <c r="T5" s="17"/>
      <c r="U5" s="17"/>
      <c r="V5" s="17"/>
    </row>
    <row r="6" spans="1:22" s="1" customFormat="1" ht="1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7"/>
      <c r="O6" s="17"/>
      <c r="P6" s="17"/>
      <c r="Q6" s="17"/>
      <c r="R6" s="17"/>
      <c r="S6" s="17"/>
      <c r="T6" s="17"/>
      <c r="U6" s="17"/>
      <c r="V6" s="17"/>
    </row>
    <row r="7" spans="1:22" s="1" customFormat="1" ht="15" customHeight="1" thickBot="1" x14ac:dyDescent="0.25">
      <c r="A7" s="189" t="str">
        <f>"MÊS DE REFERÊNCIA - "&amp;UPPER(TEXT($P$1,"mmmmmmmmmm"))</f>
        <v>MÊS DE REFERÊNCIA - JANEIRO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7"/>
      <c r="O7" s="17"/>
      <c r="P7" s="17"/>
      <c r="Q7" s="17"/>
      <c r="R7" s="17"/>
      <c r="S7" s="17"/>
      <c r="T7" s="17"/>
      <c r="U7" s="17"/>
      <c r="V7" s="17"/>
    </row>
    <row r="8" spans="1:22" s="1" customFormat="1" ht="15" customHeight="1" thickBot="1" x14ac:dyDescent="0.25">
      <c r="A8" s="191" t="s">
        <v>0</v>
      </c>
      <c r="B8" s="194" t="s">
        <v>30</v>
      </c>
      <c r="C8" s="195"/>
      <c r="D8" s="196"/>
      <c r="E8" s="197" t="s">
        <v>31</v>
      </c>
      <c r="F8" s="198"/>
      <c r="G8" s="199"/>
      <c r="H8" s="200" t="s">
        <v>41</v>
      </c>
      <c r="I8" s="201"/>
      <c r="J8" s="202"/>
      <c r="K8" s="203" t="s">
        <v>27</v>
      </c>
      <c r="L8" s="204"/>
      <c r="M8" s="204"/>
      <c r="N8" s="17"/>
      <c r="O8" s="17"/>
      <c r="P8" s="17"/>
      <c r="Q8" s="17"/>
      <c r="R8" s="17"/>
      <c r="S8" s="17"/>
      <c r="T8" s="17"/>
      <c r="U8" s="17"/>
      <c r="V8" s="17"/>
    </row>
    <row r="9" spans="1:22" s="1" customFormat="1" ht="15" customHeight="1" thickBot="1" x14ac:dyDescent="0.25">
      <c r="A9" s="192"/>
      <c r="B9" s="105">
        <f>YEAR($P$1)-1</f>
        <v>2018</v>
      </c>
      <c r="C9" s="106">
        <f>YEAR($P$1)</f>
        <v>2019</v>
      </c>
      <c r="D9" s="107" t="s">
        <v>26</v>
      </c>
      <c r="E9" s="112">
        <f>YEAR($P$1)-1</f>
        <v>2018</v>
      </c>
      <c r="F9" s="108">
        <f>YEAR($P$1)</f>
        <v>2019</v>
      </c>
      <c r="G9" s="113" t="s">
        <v>26</v>
      </c>
      <c r="H9" s="114">
        <f>YEAR($P$1)-1</f>
        <v>2018</v>
      </c>
      <c r="I9" s="109">
        <f>YEAR($P$1)</f>
        <v>2019</v>
      </c>
      <c r="J9" s="115" t="s">
        <v>26</v>
      </c>
      <c r="K9" s="110">
        <f>YEAR($P$1)-1</f>
        <v>2018</v>
      </c>
      <c r="L9" s="110">
        <f>YEAR($P$1)</f>
        <v>2019</v>
      </c>
      <c r="M9" s="111" t="s">
        <v>26</v>
      </c>
      <c r="N9" s="17"/>
      <c r="O9" s="17"/>
      <c r="P9" s="17"/>
      <c r="Q9" s="17"/>
      <c r="R9" s="17"/>
      <c r="S9" s="17"/>
      <c r="T9" s="17"/>
      <c r="U9" s="17"/>
      <c r="V9" s="17"/>
    </row>
    <row r="10" spans="1:22" s="1" customFormat="1" ht="15" customHeight="1" x14ac:dyDescent="0.2">
      <c r="A10" s="51" t="s">
        <v>42</v>
      </c>
      <c r="B10" s="92">
        <v>3599809.9009999996</v>
      </c>
      <c r="C10" s="93">
        <v>3730083.969</v>
      </c>
      <c r="D10" s="120">
        <f t="shared" ref="D10:D13" si="0">IF(ISERROR(C10/B10),"",C10/B10-1)</f>
        <v>3.6189152089339816E-2</v>
      </c>
      <c r="E10" s="93">
        <v>4269845.5080000004</v>
      </c>
      <c r="F10" s="93">
        <v>4410906.3900000006</v>
      </c>
      <c r="G10" s="117">
        <f t="shared" ref="G10:G13" si="1">IF(ISERROR(F10/E10),"",F10/E10-1)</f>
        <v>3.303653065098211E-2</v>
      </c>
      <c r="H10" s="94">
        <f>IF(ISERROR(B10/E10),"",B10/E10)</f>
        <v>0.84307731843116585</v>
      </c>
      <c r="I10" s="95">
        <f t="shared" ref="I10:I17" si="2">IF(ISERROR(C10/F10),"",C10/F10)</f>
        <v>0.84565022224377773</v>
      </c>
      <c r="J10" s="120">
        <f>IF(ISERROR(I10/H10),"",I10/H10-1)</f>
        <v>3.0518005363964207E-3</v>
      </c>
      <c r="K10" s="95">
        <f t="shared" ref="K10:L17" si="3">B10/B$18</f>
        <v>0.3868223245233659</v>
      </c>
      <c r="L10" s="95">
        <f t="shared" si="3"/>
        <v>0.3879540581779381</v>
      </c>
      <c r="M10" s="124">
        <f t="shared" ref="M10" si="4">IF(ISERROR(L10/K10),"",L10/K10-1)</f>
        <v>2.925719594820908E-3</v>
      </c>
      <c r="N10" s="48"/>
      <c r="O10" s="43"/>
      <c r="P10" s="17"/>
      <c r="Q10" s="17"/>
      <c r="R10" s="17"/>
      <c r="S10" s="17"/>
      <c r="T10" s="17"/>
      <c r="U10" s="17"/>
      <c r="V10" s="17"/>
    </row>
    <row r="11" spans="1:22" s="1" customFormat="1" ht="15" customHeight="1" x14ac:dyDescent="0.2">
      <c r="A11" s="66" t="s">
        <v>43</v>
      </c>
      <c r="B11" s="92">
        <v>2806856.0290000001</v>
      </c>
      <c r="C11" s="93">
        <v>2868113.2399999979</v>
      </c>
      <c r="D11" s="120">
        <f t="shared" si="0"/>
        <v>2.1824137172372859E-2</v>
      </c>
      <c r="E11" s="93">
        <v>3318359.4950000001</v>
      </c>
      <c r="F11" s="93">
        <v>3417397.6959999991</v>
      </c>
      <c r="G11" s="117">
        <f t="shared" si="1"/>
        <v>2.9845530946609689E-2</v>
      </c>
      <c r="H11" s="94">
        <f t="shared" ref="H11:H17" si="5">IF(ISERROR(B11/E11),"",B11/E11)</f>
        <v>0.84585652435466463</v>
      </c>
      <c r="I11" s="95">
        <f t="shared" si="2"/>
        <v>0.83926820789897283</v>
      </c>
      <c r="J11" s="120">
        <f t="shared" ref="J11:J17" si="6">IF(ISERROR(I11/H11),"",I11/H11-1)</f>
        <v>-7.7889290511984344E-3</v>
      </c>
      <c r="K11" s="95">
        <f t="shared" si="3"/>
        <v>0.30161441953881785</v>
      </c>
      <c r="L11" s="95">
        <f t="shared" si="3"/>
        <v>0.29830325001240576</v>
      </c>
      <c r="M11" s="124">
        <f t="shared" ref="M11:M17" si="7">IF(ISERROR(L11/K11),"",L11/K11-1)</f>
        <v>-1.0978153934002921E-2</v>
      </c>
      <c r="N11" s="48"/>
      <c r="O11" s="43"/>
      <c r="P11" s="17"/>
      <c r="Q11" s="17"/>
      <c r="R11" s="17"/>
      <c r="S11" s="17"/>
      <c r="T11" s="17"/>
      <c r="U11" s="17"/>
      <c r="V11" s="17"/>
    </row>
    <row r="12" spans="1:22" s="1" customFormat="1" ht="15" customHeight="1" x14ac:dyDescent="0.2">
      <c r="A12" s="66" t="s">
        <v>44</v>
      </c>
      <c r="B12" s="92">
        <v>1682317.7489999998</v>
      </c>
      <c r="C12" s="93">
        <v>1922073.9970000018</v>
      </c>
      <c r="D12" s="120">
        <f t="shared" si="0"/>
        <v>0.1425154363035861</v>
      </c>
      <c r="E12" s="93">
        <v>2016543.2949999999</v>
      </c>
      <c r="F12" s="93">
        <v>2332590.7079999996</v>
      </c>
      <c r="G12" s="117">
        <f t="shared" si="1"/>
        <v>0.15672731340985147</v>
      </c>
      <c r="H12" s="94">
        <f t="shared" si="5"/>
        <v>0.8342581848707592</v>
      </c>
      <c r="I12" s="95">
        <f t="shared" si="2"/>
        <v>0.8240082541733259</v>
      </c>
      <c r="J12" s="120">
        <f t="shared" si="6"/>
        <v>-1.2286281253591991E-2</v>
      </c>
      <c r="K12" s="95">
        <f t="shared" si="3"/>
        <v>0.18077567431389105</v>
      </c>
      <c r="L12" s="95">
        <f t="shared" si="3"/>
        <v>0.19990874560776964</v>
      </c>
      <c r="M12" s="124">
        <f t="shared" si="7"/>
        <v>0.10583874941413174</v>
      </c>
      <c r="N12" s="48"/>
      <c r="O12" s="116"/>
      <c r="P12" s="17"/>
      <c r="Q12" s="17"/>
      <c r="R12" s="17"/>
      <c r="S12" s="17"/>
      <c r="T12" s="17"/>
      <c r="U12" s="17"/>
      <c r="V12" s="17"/>
    </row>
    <row r="13" spans="1:22" s="1" customFormat="1" ht="15" customHeight="1" x14ac:dyDescent="0.2">
      <c r="A13" s="52" t="s">
        <v>45</v>
      </c>
      <c r="B13" s="96">
        <v>1183179.3730000001</v>
      </c>
      <c r="C13" s="97">
        <v>1064547.1140000003</v>
      </c>
      <c r="D13" s="120">
        <f t="shared" si="0"/>
        <v>-0.10026565853595204</v>
      </c>
      <c r="E13" s="93">
        <v>1326661.8899999999</v>
      </c>
      <c r="F13" s="93">
        <v>1230550.5270000002</v>
      </c>
      <c r="G13" s="117">
        <f t="shared" si="1"/>
        <v>-7.2446011847072556E-2</v>
      </c>
      <c r="H13" s="94">
        <f t="shared" si="5"/>
        <v>0.8918469595896813</v>
      </c>
      <c r="I13" s="95">
        <f t="shared" si="2"/>
        <v>0.86509825532747109</v>
      </c>
      <c r="J13" s="120">
        <f t="shared" si="6"/>
        <v>-2.9992482426039468E-2</v>
      </c>
      <c r="K13" s="95">
        <f t="shared" si="3"/>
        <v>0.12714010127724204</v>
      </c>
      <c r="L13" s="95">
        <f t="shared" si="3"/>
        <v>0.110720127597726</v>
      </c>
      <c r="M13" s="124">
        <f t="shared" si="7"/>
        <v>-0.12914865974277157</v>
      </c>
      <c r="N13" s="48"/>
      <c r="O13" s="116"/>
      <c r="P13" s="71"/>
      <c r="Q13" s="17"/>
      <c r="R13" s="17"/>
      <c r="S13" s="17"/>
      <c r="T13" s="17"/>
      <c r="U13" s="17"/>
      <c r="V13" s="17"/>
    </row>
    <row r="14" spans="1:22" s="1" customFormat="1" ht="15" customHeight="1" x14ac:dyDescent="0.2">
      <c r="A14" s="52" t="s">
        <v>46</v>
      </c>
      <c r="B14" s="96">
        <v>24892.29</v>
      </c>
      <c r="C14" s="97">
        <v>20796.674999999996</v>
      </c>
      <c r="D14" s="121">
        <f t="shared" ref="D14:D18" si="8">IF(ISERROR(C14/B14),"",C14/B14-1)</f>
        <v>-0.16453347602811974</v>
      </c>
      <c r="E14" s="97">
        <v>41892.284</v>
      </c>
      <c r="F14" s="97">
        <v>30005.951999999994</v>
      </c>
      <c r="G14" s="118">
        <f t="shared" ref="G14:G18" si="9">IF(ISERROR(F14/E14),"",F14/E14-1)</f>
        <v>-0.28373559197679477</v>
      </c>
      <c r="H14" s="94">
        <f t="shared" si="5"/>
        <v>0.59419748992439758</v>
      </c>
      <c r="I14" s="95">
        <f t="shared" si="2"/>
        <v>0.69308499193759954</v>
      </c>
      <c r="J14" s="120">
        <f t="shared" si="6"/>
        <v>0.16642194504353069</v>
      </c>
      <c r="K14" s="95">
        <f t="shared" si="3"/>
        <v>2.6748338788209073E-3</v>
      </c>
      <c r="L14" s="95">
        <f t="shared" si="3"/>
        <v>2.1629953990072413E-3</v>
      </c>
      <c r="M14" s="124">
        <f t="shared" si="7"/>
        <v>-0.19135337108833439</v>
      </c>
      <c r="N14" s="43"/>
      <c r="O14" s="116"/>
      <c r="P14" s="17"/>
      <c r="Q14" s="17"/>
      <c r="R14" s="17"/>
      <c r="S14" s="17"/>
      <c r="T14" s="17"/>
      <c r="U14" s="17"/>
      <c r="V14" s="17"/>
    </row>
    <row r="15" spans="1:22" s="1" customFormat="1" ht="15" customHeight="1" x14ac:dyDescent="0.2">
      <c r="A15" s="52" t="s">
        <v>47</v>
      </c>
      <c r="B15" s="96">
        <v>6222.9530000000004</v>
      </c>
      <c r="C15" s="97">
        <v>5880.228000000001</v>
      </c>
      <c r="D15" s="121">
        <f t="shared" si="8"/>
        <v>-5.5074335287442988E-2</v>
      </c>
      <c r="E15" s="97">
        <v>9115.2479999999996</v>
      </c>
      <c r="F15" s="97">
        <v>9162.9240000000009</v>
      </c>
      <c r="G15" s="118">
        <f t="shared" si="9"/>
        <v>5.2303568701588254E-3</v>
      </c>
      <c r="H15" s="94">
        <f t="shared" si="5"/>
        <v>0.68269705881836684</v>
      </c>
      <c r="I15" s="95">
        <f t="shared" si="2"/>
        <v>0.64174143537586914</v>
      </c>
      <c r="J15" s="120">
        <f t="shared" si="6"/>
        <v>-5.9990918246205616E-2</v>
      </c>
      <c r="K15" s="95">
        <f t="shared" si="3"/>
        <v>6.6869562867499148E-4</v>
      </c>
      <c r="L15" s="95">
        <f t="shared" si="3"/>
        <v>6.115836358030097E-4</v>
      </c>
      <c r="M15" s="124">
        <f t="shared" si="7"/>
        <v>-8.5408054760501728E-2</v>
      </c>
      <c r="N15" s="43"/>
      <c r="O15" s="116"/>
      <c r="P15" s="71"/>
      <c r="Q15" s="80"/>
      <c r="R15" s="17"/>
      <c r="S15" s="17"/>
      <c r="T15" s="17"/>
      <c r="U15" s="17"/>
      <c r="V15" s="17"/>
    </row>
    <row r="16" spans="1:22" s="1" customFormat="1" ht="15" customHeight="1" x14ac:dyDescent="0.2">
      <c r="A16" s="52" t="s">
        <v>48</v>
      </c>
      <c r="B16" s="96">
        <v>2828.5990000000002</v>
      </c>
      <c r="C16" s="97">
        <v>2954.39</v>
      </c>
      <c r="D16" s="121">
        <f t="shared" si="8"/>
        <v>4.4471132175327721E-2</v>
      </c>
      <c r="E16" s="97">
        <v>3459.1680000000001</v>
      </c>
      <c r="F16" s="97">
        <v>3279.7440000000001</v>
      </c>
      <c r="G16" s="118">
        <f t="shared" ref="G16" si="10">IF(ISERROR(F16/E16),"",F16/E16-1)</f>
        <v>-5.1869119973357747E-2</v>
      </c>
      <c r="H16" s="94">
        <f t="shared" si="5"/>
        <v>0.81771079057160567</v>
      </c>
      <c r="I16" s="95">
        <f t="shared" si="2"/>
        <v>0.90079896479725241</v>
      </c>
      <c r="J16" s="120">
        <f t="shared" si="6"/>
        <v>0.10161071027027235</v>
      </c>
      <c r="K16" s="95">
        <f t="shared" si="3"/>
        <v>3.0395083918751309E-4</v>
      </c>
      <c r="L16" s="95">
        <f t="shared" si="3"/>
        <v>3.0727661882839466E-4</v>
      </c>
      <c r="M16" s="124">
        <f t="shared" si="7"/>
        <v>1.0941834047149435E-2</v>
      </c>
      <c r="N16" s="43"/>
      <c r="O16" s="116"/>
      <c r="P16" s="71"/>
      <c r="Q16" s="80"/>
      <c r="R16" s="17"/>
      <c r="S16" s="17"/>
      <c r="T16" s="17"/>
      <c r="U16" s="17"/>
      <c r="V16" s="17"/>
    </row>
    <row r="17" spans="1:22" s="1" customFormat="1" ht="15" customHeight="1" thickBot="1" x14ac:dyDescent="0.25">
      <c r="A17" s="52" t="s">
        <v>49</v>
      </c>
      <c r="B17" s="96"/>
      <c r="C17" s="97">
        <v>307.31600000000014</v>
      </c>
      <c r="D17" s="121" t="str">
        <f>IF(ISERROR(C17/B17),"",C17/B17-1)</f>
        <v/>
      </c>
      <c r="E17" s="97"/>
      <c r="F17" s="97">
        <v>662.26499999999999</v>
      </c>
      <c r="G17" s="118" t="str">
        <f t="shared" si="9"/>
        <v/>
      </c>
      <c r="H17" s="94" t="str">
        <f t="shared" si="5"/>
        <v/>
      </c>
      <c r="I17" s="95">
        <f t="shared" si="2"/>
        <v>0.46403780963813601</v>
      </c>
      <c r="J17" s="120" t="str">
        <f t="shared" si="6"/>
        <v/>
      </c>
      <c r="K17" s="95">
        <f t="shared" si="3"/>
        <v>0</v>
      </c>
      <c r="L17" s="95">
        <f t="shared" si="3"/>
        <v>3.1962950521720893E-5</v>
      </c>
      <c r="M17" s="124" t="str">
        <f t="shared" si="7"/>
        <v/>
      </c>
      <c r="N17" s="43"/>
      <c r="O17" s="116"/>
      <c r="P17" s="17"/>
      <c r="Q17" s="17"/>
      <c r="R17" s="17"/>
      <c r="S17" s="17"/>
      <c r="T17" s="17"/>
      <c r="U17" s="17"/>
      <c r="V17" s="17"/>
    </row>
    <row r="18" spans="1:22" s="1" customFormat="1" ht="15" customHeight="1" thickBot="1" x14ac:dyDescent="0.25">
      <c r="A18" s="73" t="s">
        <v>22</v>
      </c>
      <c r="B18" s="98">
        <f>SUM(B10:B17)</f>
        <v>9306106.8939999975</v>
      </c>
      <c r="C18" s="99">
        <f>SUM(C10:C17)</f>
        <v>9614756.9290000014</v>
      </c>
      <c r="D18" s="122">
        <f t="shared" si="8"/>
        <v>3.3166396917168717E-2</v>
      </c>
      <c r="E18" s="100">
        <f>SUM(E10:E17)</f>
        <v>10985876.888</v>
      </c>
      <c r="F18" s="101">
        <f>SUM(F10:F17)</f>
        <v>11434556.206000002</v>
      </c>
      <c r="G18" s="119">
        <f t="shared" si="9"/>
        <v>4.084146605448491E-2</v>
      </c>
      <c r="H18" s="102">
        <f>IF(ISERROR(B18/E18),"",B18/E18)</f>
        <v>0.84709732221422995</v>
      </c>
      <c r="I18" s="103">
        <f t="shared" ref="I18" si="11">IF(ISERROR(C18/F18),"",C18/F18)</f>
        <v>0.84085090455499223</v>
      </c>
      <c r="J18" s="123">
        <f t="shared" ref="J18" si="12">IF(ISERROR(I18/H18),"",I18/H18-1)</f>
        <v>-7.3739079270256358E-3</v>
      </c>
      <c r="K18" s="104">
        <f>SUM(K10:K17)</f>
        <v>1.0000000000000002</v>
      </c>
      <c r="L18" s="104">
        <f>SUM(L10:L17)</f>
        <v>0.99999999999999978</v>
      </c>
      <c r="M18" s="125">
        <f t="shared" ref="M18" si="13">IF(ISERROR(L18/K18),"",L18/K18-1)</f>
        <v>-4.4408920985006262E-16</v>
      </c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15" customHeight="1" x14ac:dyDescent="0.2">
      <c r="A19" s="45" t="s">
        <v>32</v>
      </c>
      <c r="B19" s="70"/>
      <c r="C19" s="70"/>
      <c r="D19" s="70"/>
      <c r="E19" s="70"/>
      <c r="F19" s="70"/>
      <c r="G19" s="70"/>
      <c r="H19" s="70"/>
      <c r="I19" s="70"/>
      <c r="J19" s="70"/>
      <c r="K19" s="82"/>
      <c r="L19" s="82"/>
    </row>
    <row r="20" spans="1:22" ht="15" customHeight="1" x14ac:dyDescent="0.2">
      <c r="G20" s="12"/>
    </row>
    <row r="21" spans="1:22" ht="15" customHeight="1" x14ac:dyDescent="0.2">
      <c r="G21" s="12"/>
    </row>
    <row r="22" spans="1:22" ht="15" customHeight="1" x14ac:dyDescent="0.2">
      <c r="A22" s="206"/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</row>
    <row r="23" spans="1:22" ht="15" customHeight="1" x14ac:dyDescent="0.2">
      <c r="A23" s="205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</row>
    <row r="24" spans="1:22" ht="15" customHeight="1" x14ac:dyDescent="0.2">
      <c r="A24" s="205"/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</row>
    <row r="25" spans="1:22" ht="15" customHeight="1" x14ac:dyDescent="0.2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22" ht="15" customHeight="1" x14ac:dyDescent="0.2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22" ht="15" customHeight="1" x14ac:dyDescent="0.2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22" ht="15" customHeight="1" x14ac:dyDescent="0.2">
      <c r="A28" s="190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</row>
    <row r="29" spans="1:22" ht="15" customHeight="1" x14ac:dyDescent="0.2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</row>
    <row r="30" spans="1:22" ht="15" customHeight="1" x14ac:dyDescent="0.2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</row>
  </sheetData>
  <mergeCells count="14">
    <mergeCell ref="A28:M30"/>
    <mergeCell ref="A8:A9"/>
    <mergeCell ref="A25:M27"/>
    <mergeCell ref="B8:D8"/>
    <mergeCell ref="E8:G8"/>
    <mergeCell ref="H8:J8"/>
    <mergeCell ref="K8:M8"/>
    <mergeCell ref="A23:M24"/>
    <mergeCell ref="A22:M22"/>
    <mergeCell ref="A1:M1"/>
    <mergeCell ref="A2:M2"/>
    <mergeCell ref="A3:M3"/>
    <mergeCell ref="A4:M4"/>
    <mergeCell ref="A7:M7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8" tint="-0.249977111117893"/>
  </sheetPr>
  <dimension ref="A1:AF20"/>
  <sheetViews>
    <sheetView showGridLines="0" zoomScaleNormal="100" workbookViewId="0">
      <selection sqref="A1:M1"/>
    </sheetView>
  </sheetViews>
  <sheetFormatPr defaultRowHeight="15" customHeight="1" x14ac:dyDescent="0.2"/>
  <cols>
    <col min="1" max="1" width="22.140625" style="10" bestFit="1" customWidth="1"/>
    <col min="2" max="13" width="11.42578125" style="10" customWidth="1"/>
    <col min="14" max="14" width="9.140625" style="16"/>
    <col min="15" max="15" width="10" style="19" bestFit="1" customWidth="1"/>
    <col min="16" max="16" width="14" style="19" bestFit="1" customWidth="1"/>
    <col min="17" max="17" width="10" style="19" customWidth="1"/>
    <col min="18" max="18" width="11.42578125" style="19" customWidth="1"/>
    <col min="19" max="19" width="12.7109375" style="19" customWidth="1"/>
    <col min="20" max="32" width="9.140625" style="19"/>
    <col min="33" max="16384" width="9.140625" style="10"/>
  </cols>
  <sheetData>
    <row r="1" spans="1:32" s="9" customFormat="1" ht="15" customHeight="1" x14ac:dyDescent="0.2">
      <c r="A1" s="188" t="str">
        <f>"DEMANDA E OFERTA - "&amp;UPPER(TEXT($P$1,"mmmmmmmmmm"))&amp;"/"&amp;TEXT($P$1,"aaaa")&amp;" - MERCADO INTERNACIONAL"</f>
        <v>DEMANDA E OFERTA - JANEIRO/2019 - MERCADO INTERNACIONAL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5"/>
      <c r="O1" s="18"/>
      <c r="P1" s="63">
        <f>'ASK e RPK_doméstico'!$P$1</f>
        <v>43466</v>
      </c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s="9" customFormat="1" ht="15" customHeight="1" x14ac:dyDescent="0.2">
      <c r="A2" s="188" t="s">
        <v>23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5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s="9" customFormat="1" ht="15" customHeight="1" x14ac:dyDescent="0.2">
      <c r="A3" s="188" t="s">
        <v>16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5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2" s="9" customFormat="1" ht="15" customHeight="1" x14ac:dyDescent="0.2">
      <c r="A4" s="46" t="s">
        <v>17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15"/>
      <c r="O4" s="18"/>
      <c r="P4" s="60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2" s="9" customFormat="1" ht="15" customHeight="1" x14ac:dyDescent="0.2">
      <c r="N5" s="15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2" s="9" customFormat="1" ht="15" customHeight="1" x14ac:dyDescent="0.2">
      <c r="N6" s="15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s="9" customFormat="1" ht="15" customHeight="1" thickBot="1" x14ac:dyDescent="0.25">
      <c r="A7" s="189" t="str">
        <f>"MÊS DE REFERÊNCIA - "&amp;UPPER(TEXT($P$1,"mmmmmmmmmm"))</f>
        <v>MÊS DE REFERÊNCIA - JANEIRO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5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s="9" customFormat="1" ht="15" customHeight="1" thickBot="1" x14ac:dyDescent="0.25">
      <c r="A8" s="191" t="s">
        <v>0</v>
      </c>
      <c r="B8" s="194" t="s">
        <v>30</v>
      </c>
      <c r="C8" s="195"/>
      <c r="D8" s="196"/>
      <c r="E8" s="197" t="s">
        <v>31</v>
      </c>
      <c r="F8" s="198"/>
      <c r="G8" s="199"/>
      <c r="H8" s="200" t="s">
        <v>41</v>
      </c>
      <c r="I8" s="201"/>
      <c r="J8" s="202"/>
      <c r="K8" s="203" t="s">
        <v>27</v>
      </c>
      <c r="L8" s="204"/>
      <c r="M8" s="204"/>
      <c r="N8" s="15"/>
      <c r="O8" s="18"/>
      <c r="P8" s="69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s="9" customFormat="1" ht="15" customHeight="1" thickBot="1" x14ac:dyDescent="0.25">
      <c r="A9" s="192"/>
      <c r="B9" s="150">
        <f>YEAR($P$1)-1</f>
        <v>2018</v>
      </c>
      <c r="C9" s="151">
        <f>YEAR($P$1)</f>
        <v>2019</v>
      </c>
      <c r="D9" s="152" t="s">
        <v>26</v>
      </c>
      <c r="E9" s="156">
        <f>YEAR($P$1)-1</f>
        <v>2018</v>
      </c>
      <c r="F9" s="157">
        <f>YEAR($P$1)</f>
        <v>2019</v>
      </c>
      <c r="G9" s="158" t="s">
        <v>26</v>
      </c>
      <c r="H9" s="159">
        <f>YEAR($P$1)-1</f>
        <v>2018</v>
      </c>
      <c r="I9" s="160">
        <f>YEAR($P$1)</f>
        <v>2019</v>
      </c>
      <c r="J9" s="161" t="s">
        <v>26</v>
      </c>
      <c r="K9" s="165">
        <f>YEAR($P$1)-1</f>
        <v>2018</v>
      </c>
      <c r="L9" s="166">
        <f>YEAR($P$1)</f>
        <v>2019</v>
      </c>
      <c r="M9" s="167" t="s">
        <v>26</v>
      </c>
      <c r="N9" s="15"/>
      <c r="O9" s="18"/>
      <c r="P9" s="69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32" s="9" customFormat="1" ht="15" customHeight="1" x14ac:dyDescent="0.2">
      <c r="A10" s="66" t="s">
        <v>43</v>
      </c>
      <c r="B10" s="75">
        <v>2620094.463</v>
      </c>
      <c r="C10" s="67">
        <v>2852623.6570000015</v>
      </c>
      <c r="D10" s="127">
        <f>IF(ISERROR(C10/B10),"",C10/B10-1)</f>
        <v>8.8748400977022968E-2</v>
      </c>
      <c r="E10" s="67">
        <v>3037743.1229999997</v>
      </c>
      <c r="F10" s="67">
        <v>3325866.2490000003</v>
      </c>
      <c r="G10" s="130">
        <f>IF(ISERROR(F10/E10),"",F10/E10-1)</f>
        <v>9.4847758462031306E-2</v>
      </c>
      <c r="H10" s="78">
        <f>IF(ISERROR(B10/E10),"",B10/E10)</f>
        <v>0.8625135032525264</v>
      </c>
      <c r="I10" s="68">
        <f t="shared" ref="I10:I14" si="0">IF(ISERROR(C10/F10),"",C10/F10)</f>
        <v>0.85770847154713747</v>
      </c>
      <c r="J10" s="127">
        <f>IF(ISERROR(I10/H10),"",I10/H10-1)</f>
        <v>-5.5709640339185462E-3</v>
      </c>
      <c r="K10" s="68">
        <f>B10/B$14</f>
        <v>0.66680878046638281</v>
      </c>
      <c r="L10" s="68">
        <f>C10/C$14</f>
        <v>0.64593785900763934</v>
      </c>
      <c r="M10" s="132">
        <f>IF(ISERROR(L10/K10),"",L10/K10-1)</f>
        <v>-3.1299710007036574E-2</v>
      </c>
      <c r="N10" s="15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s="9" customFormat="1" ht="15" customHeight="1" x14ac:dyDescent="0.2">
      <c r="A11" s="66" t="s">
        <v>44</v>
      </c>
      <c r="B11" s="75">
        <v>586761.86600000004</v>
      </c>
      <c r="C11" s="67">
        <v>652242.29099999985</v>
      </c>
      <c r="D11" s="127">
        <f t="shared" ref="D11:D13" si="1">IF(ISERROR(C11/B11),"",C11/B11-1)</f>
        <v>0.11159625189411981</v>
      </c>
      <c r="E11" s="67">
        <v>641643.68000000005</v>
      </c>
      <c r="F11" s="67">
        <v>748864.29999999993</v>
      </c>
      <c r="G11" s="130">
        <f t="shared" ref="G11:G13" si="2">IF(ISERROR(F11/E11),"",F11/E11-1)</f>
        <v>0.16710305632559153</v>
      </c>
      <c r="H11" s="78">
        <f t="shared" ref="H11:H13" si="3">IF(ISERROR(B11/E11),"",B11/E11)</f>
        <v>0.91446683617299873</v>
      </c>
      <c r="I11" s="68">
        <f t="shared" ref="I11:I13" si="4">IF(ISERROR(C11/F11),"",C11/F11)</f>
        <v>0.87097527682919307</v>
      </c>
      <c r="J11" s="127">
        <f t="shared" ref="J11:J13" si="5">IF(ISERROR(I11/H11),"",I11/H11-1)</f>
        <v>-4.7559471402829456E-2</v>
      </c>
      <c r="K11" s="68">
        <f t="shared" ref="K11:K13" si="6">B11/B$14</f>
        <v>0.14932971685442592</v>
      </c>
      <c r="L11" s="68">
        <f t="shared" ref="L11:L13" si="7">C11/C$14</f>
        <v>0.14769140260368294</v>
      </c>
      <c r="M11" s="132">
        <f t="shared" ref="M11:M13" si="8">IF(ISERROR(L11/K11),"",L11/K11-1)</f>
        <v>-1.0971120050673466E-2</v>
      </c>
      <c r="N11" s="15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s="9" customFormat="1" ht="14.25" customHeight="1" x14ac:dyDescent="0.2">
      <c r="A12" s="66" t="s">
        <v>42</v>
      </c>
      <c r="B12" s="75">
        <v>497523.79700000002</v>
      </c>
      <c r="C12" s="67">
        <v>586190.05700000003</v>
      </c>
      <c r="D12" s="127">
        <f t="shared" si="1"/>
        <v>0.1782151135978729</v>
      </c>
      <c r="E12" s="67">
        <v>620594.25899999996</v>
      </c>
      <c r="F12" s="67">
        <v>757989.07199999993</v>
      </c>
      <c r="G12" s="130">
        <f t="shared" si="2"/>
        <v>0.22139233647019596</v>
      </c>
      <c r="H12" s="78">
        <f t="shared" si="3"/>
        <v>0.80168933209548121</v>
      </c>
      <c r="I12" s="68">
        <f t="shared" si="4"/>
        <v>0.77334895535274961</v>
      </c>
      <c r="J12" s="127">
        <f t="shared" si="5"/>
        <v>-3.5350821831013568E-2</v>
      </c>
      <c r="K12" s="68">
        <f t="shared" si="6"/>
        <v>0.12661880745731502</v>
      </c>
      <c r="L12" s="68">
        <f t="shared" si="7"/>
        <v>0.13273477188657623</v>
      </c>
      <c r="M12" s="132">
        <f t="shared" si="8"/>
        <v>4.8302180000573625E-2</v>
      </c>
      <c r="N12" s="15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s="9" customFormat="1" ht="15" customHeight="1" thickBot="1" x14ac:dyDescent="0.25">
      <c r="A13" s="52" t="s">
        <v>45</v>
      </c>
      <c r="B13" s="76">
        <v>224923.95600000001</v>
      </c>
      <c r="C13" s="50">
        <v>325194.90400000004</v>
      </c>
      <c r="D13" s="127">
        <f t="shared" si="1"/>
        <v>0.44579932606200479</v>
      </c>
      <c r="E13" s="50">
        <v>285799.26800000004</v>
      </c>
      <c r="F13" s="50">
        <v>400679.93799999997</v>
      </c>
      <c r="G13" s="130">
        <f t="shared" si="2"/>
        <v>0.40196278599285962</v>
      </c>
      <c r="H13" s="78">
        <f t="shared" si="3"/>
        <v>0.78699976236468172</v>
      </c>
      <c r="I13" s="68">
        <f t="shared" si="4"/>
        <v>0.81160765278944424</v>
      </c>
      <c r="J13" s="127">
        <f t="shared" si="5"/>
        <v>3.1267976944266973E-2</v>
      </c>
      <c r="K13" s="68">
        <f t="shared" si="6"/>
        <v>5.724269522187618E-2</v>
      </c>
      <c r="L13" s="68">
        <f t="shared" si="7"/>
        <v>7.3635966502101649E-2</v>
      </c>
      <c r="M13" s="132">
        <f t="shared" si="8"/>
        <v>0.28638189059205099</v>
      </c>
      <c r="N13" s="15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s="9" customFormat="1" ht="15" customHeight="1" thickBot="1" x14ac:dyDescent="0.25">
      <c r="A14" s="73" t="s">
        <v>22</v>
      </c>
      <c r="B14" s="147">
        <f>SUM(B10:B13)</f>
        <v>3929304.0820000004</v>
      </c>
      <c r="C14" s="148">
        <f>SUM(C10:C13)</f>
        <v>4416250.9090000009</v>
      </c>
      <c r="D14" s="149">
        <f t="shared" ref="D14" si="9">IF(ISERROR(C14/B14),"",C14/B14-1)</f>
        <v>0.12392698982771178</v>
      </c>
      <c r="E14" s="153">
        <f>SUM(E10:E13)</f>
        <v>4585780.33</v>
      </c>
      <c r="F14" s="154">
        <f>SUM(F10:F13)</f>
        <v>5233399.5590000004</v>
      </c>
      <c r="G14" s="155">
        <f t="shared" ref="G14" si="10">IF(ISERROR(F14/E14),"",F14/E14-1)</f>
        <v>0.14122334311639384</v>
      </c>
      <c r="H14" s="162">
        <f>IF(ISERROR(B14/E14),"",B14/E14)</f>
        <v>0.85684524753500357</v>
      </c>
      <c r="I14" s="163">
        <f t="shared" si="0"/>
        <v>0.84385892176057342</v>
      </c>
      <c r="J14" s="164">
        <f t="shared" ref="J14" si="11">IF(ISERROR(I14/H14),"",I14/H14-1)</f>
        <v>-1.5155975728160409E-2</v>
      </c>
      <c r="K14" s="168">
        <f>SUM(K10:K13)</f>
        <v>1</v>
      </c>
      <c r="L14" s="169">
        <f>SUM(L10:L13)</f>
        <v>1.0000000000000002</v>
      </c>
      <c r="M14" s="170">
        <f t="shared" ref="M14" si="12">IF(ISERROR(L14/K14),"",L14/K14-1)</f>
        <v>2.2204460492503131E-16</v>
      </c>
      <c r="N14" s="15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1:32" ht="15" customHeight="1" x14ac:dyDescent="0.2">
      <c r="A15" s="45" t="s">
        <v>32</v>
      </c>
    </row>
    <row r="16" spans="1:32" ht="15" customHeight="1" x14ac:dyDescent="0.2">
      <c r="A16" s="206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</row>
    <row r="17" spans="1:13" ht="15" customHeight="1" x14ac:dyDescent="0.2">
      <c r="A17" s="205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</row>
    <row r="18" spans="1:13" ht="15" customHeight="1" x14ac:dyDescent="0.2">
      <c r="A18" s="205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</row>
    <row r="19" spans="1:13" ht="15" customHeight="1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3" ht="15" customHeight="1" x14ac:dyDescent="0.2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</sheetData>
  <mergeCells count="11">
    <mergeCell ref="A17:M18"/>
    <mergeCell ref="B8:D8"/>
    <mergeCell ref="E8:G8"/>
    <mergeCell ref="A1:M1"/>
    <mergeCell ref="A2:M2"/>
    <mergeCell ref="A3:M3"/>
    <mergeCell ref="A16:M16"/>
    <mergeCell ref="A7:M7"/>
    <mergeCell ref="H8:J8"/>
    <mergeCell ref="K8:M8"/>
    <mergeCell ref="A8:A9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8" tint="-0.249977111117893"/>
  </sheetPr>
  <dimension ref="A1:V31"/>
  <sheetViews>
    <sheetView showGridLines="0" zoomScaleNormal="100" workbookViewId="0">
      <selection sqref="A1:M1"/>
    </sheetView>
  </sheetViews>
  <sheetFormatPr defaultRowHeight="15" customHeight="1" x14ac:dyDescent="0.2"/>
  <cols>
    <col min="1" max="1" width="22.140625" bestFit="1" customWidth="1"/>
    <col min="2" max="10" width="12.140625" customWidth="1"/>
    <col min="11" max="13" width="14.85546875" customWidth="1"/>
    <col min="14" max="14" width="9.140625" style="11"/>
    <col min="15" max="16" width="10.140625" style="11" bestFit="1" customWidth="1"/>
    <col min="17" max="22" width="9.140625" style="11"/>
  </cols>
  <sheetData>
    <row r="1" spans="1:22" s="1" customFormat="1" ht="15" customHeight="1" x14ac:dyDescent="0.2">
      <c r="A1" s="188" t="str">
        <f>"DEMANDA E OFERTA - "&amp;UPPER(TEXT($P$1,"mmmmmmmmmm"))&amp;"/"&amp;TEXT($P$1,"aaaa")&amp;" - MERCADO DOMÉSTICO"</f>
        <v>DEMANDA E OFERTA - JANEIRO/2019 - MERCADO DOMÉSTICO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7"/>
      <c r="O1" s="17"/>
      <c r="P1" s="61">
        <f>'ASK e RPK_doméstico'!$P$1</f>
        <v>43466</v>
      </c>
      <c r="Q1" s="17"/>
      <c r="R1" s="17"/>
      <c r="S1" s="17"/>
      <c r="T1" s="17"/>
      <c r="U1" s="17"/>
      <c r="V1" s="17"/>
    </row>
    <row r="2" spans="1:22" s="1" customFormat="1" ht="15" customHeight="1" x14ac:dyDescent="0.2">
      <c r="A2" s="188" t="s">
        <v>23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7"/>
      <c r="O2" s="17"/>
      <c r="P2" s="17"/>
      <c r="Q2" s="17"/>
      <c r="R2" s="17"/>
      <c r="S2" s="17"/>
      <c r="T2" s="17"/>
      <c r="U2" s="17"/>
      <c r="V2" s="17"/>
    </row>
    <row r="3" spans="1:22" s="1" customFormat="1" ht="15" customHeight="1" x14ac:dyDescent="0.2">
      <c r="A3" s="188" t="s">
        <v>33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7"/>
      <c r="O3" s="17"/>
      <c r="P3" s="17"/>
      <c r="Q3" s="17"/>
      <c r="R3" s="17"/>
      <c r="S3" s="17"/>
      <c r="T3" s="17"/>
      <c r="U3" s="17"/>
      <c r="V3" s="17"/>
    </row>
    <row r="4" spans="1:22" s="1" customFormat="1" ht="15" customHeight="1" x14ac:dyDescent="0.2">
      <c r="A4" s="188" t="s">
        <v>37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7"/>
      <c r="O4" s="17"/>
      <c r="P4" s="17"/>
      <c r="Q4" s="17"/>
      <c r="R4" s="17"/>
      <c r="S4" s="17"/>
      <c r="T4" s="17"/>
      <c r="U4" s="17"/>
      <c r="V4" s="17"/>
    </row>
    <row r="5" spans="1:22" s="1" customFormat="1" ht="1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/>
      <c r="O5" s="17"/>
      <c r="P5" s="17"/>
      <c r="Q5" s="17"/>
      <c r="R5" s="17"/>
      <c r="S5" s="17"/>
      <c r="T5" s="17"/>
      <c r="U5" s="17"/>
      <c r="V5" s="17"/>
    </row>
    <row r="6" spans="1:22" s="1" customFormat="1" ht="1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7"/>
      <c r="O6" s="17"/>
      <c r="P6" s="17"/>
      <c r="Q6" s="17"/>
      <c r="R6" s="17"/>
      <c r="S6" s="17"/>
      <c r="T6" s="17"/>
      <c r="U6" s="17"/>
      <c r="V6" s="17"/>
    </row>
    <row r="7" spans="1:22" s="1" customFormat="1" ht="15" customHeight="1" thickBot="1" x14ac:dyDescent="0.25">
      <c r="A7" s="189" t="str">
        <f>"MÊS DE REFERÊNCIA - "&amp;UPPER(TEXT($P$1,"mmmmmmmmmm"))</f>
        <v>MÊS DE REFERÊNCIA - JANEIRO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7"/>
      <c r="O7" s="17"/>
      <c r="P7" s="17"/>
      <c r="Q7" s="17"/>
      <c r="R7" s="17"/>
      <c r="S7" s="17"/>
      <c r="T7" s="17"/>
      <c r="U7" s="17"/>
      <c r="V7" s="17"/>
    </row>
    <row r="8" spans="1:22" s="1" customFormat="1" ht="15" customHeight="1" thickBot="1" x14ac:dyDescent="0.25">
      <c r="A8" s="191" t="s">
        <v>0</v>
      </c>
      <c r="B8" s="220" t="s">
        <v>28</v>
      </c>
      <c r="C8" s="221"/>
      <c r="D8" s="222"/>
      <c r="E8" s="197" t="s">
        <v>34</v>
      </c>
      <c r="F8" s="198"/>
      <c r="G8" s="199"/>
      <c r="H8" s="223" t="s">
        <v>29</v>
      </c>
      <c r="I8" s="224"/>
      <c r="J8" s="225"/>
      <c r="K8" s="226" t="s">
        <v>38</v>
      </c>
      <c r="L8" s="227"/>
      <c r="M8" s="227"/>
      <c r="N8" s="17"/>
      <c r="O8" s="17"/>
      <c r="P8" s="17"/>
      <c r="Q8" s="17"/>
      <c r="R8" s="17"/>
      <c r="S8" s="17"/>
      <c r="T8" s="17"/>
    </row>
    <row r="9" spans="1:22" s="1" customFormat="1" ht="15" customHeight="1" thickBot="1" x14ac:dyDescent="0.25">
      <c r="A9" s="192"/>
      <c r="B9" s="171">
        <f>YEAR($P$1)-1</f>
        <v>2018</v>
      </c>
      <c r="C9" s="172">
        <f>YEAR($P$1)</f>
        <v>2019</v>
      </c>
      <c r="D9" s="152" t="s">
        <v>26</v>
      </c>
      <c r="E9" s="173">
        <f>YEAR($P$1)-1</f>
        <v>2018</v>
      </c>
      <c r="F9" s="174">
        <f>YEAR($P$1)</f>
        <v>2019</v>
      </c>
      <c r="G9" s="158" t="s">
        <v>26</v>
      </c>
      <c r="H9" s="175">
        <f>YEAR($P$1)-1</f>
        <v>2018</v>
      </c>
      <c r="I9" s="176">
        <f>YEAR($P$1)</f>
        <v>2019</v>
      </c>
      <c r="J9" s="177" t="s">
        <v>26</v>
      </c>
      <c r="K9" s="178">
        <f>YEAR($P$1)-1</f>
        <v>2018</v>
      </c>
      <c r="L9" s="179">
        <f>YEAR($P$1)</f>
        <v>2019</v>
      </c>
      <c r="M9" s="180" t="s">
        <v>26</v>
      </c>
      <c r="N9" s="17"/>
      <c r="O9" s="17"/>
      <c r="P9" s="17"/>
      <c r="Q9" s="17"/>
      <c r="R9" s="17"/>
      <c r="S9" s="17"/>
      <c r="T9" s="17"/>
    </row>
    <row r="10" spans="1:22" s="1" customFormat="1" ht="15" customHeight="1" x14ac:dyDescent="0.2">
      <c r="A10" s="51" t="s">
        <v>42</v>
      </c>
      <c r="B10" s="74">
        <v>3096286</v>
      </c>
      <c r="C10" s="49">
        <v>3265693</v>
      </c>
      <c r="D10" s="126">
        <f t="shared" ref="D10:D20" si="0">IF(ISERROR(C10/B10),"",C10/B10-1)</f>
        <v>5.4712969021595503E-2</v>
      </c>
      <c r="E10" s="49">
        <v>7480.46</v>
      </c>
      <c r="F10" s="49">
        <v>6557.3850000000048</v>
      </c>
      <c r="G10" s="129">
        <f t="shared" ref="G10:G21" si="1">IF(ISERROR(F10/E10),"",F10/E10-1)</f>
        <v>-0.12339816000620218</v>
      </c>
      <c r="H10" s="77">
        <f t="shared" ref="H10:H20" si="2">B10/B$21</f>
        <v>0.35507732596883523</v>
      </c>
      <c r="I10" s="53">
        <f t="shared" ref="I10:I20" si="3">C10/C$21</f>
        <v>0.36562209012860786</v>
      </c>
      <c r="J10" s="126">
        <f t="shared" ref="J10:J21" si="4">IF(ISERROR(I10/H10),"",I10/H10-1)</f>
        <v>2.9697092403748959E-2</v>
      </c>
      <c r="K10" s="53">
        <f t="shared" ref="K10:K20" si="5">E10/E$21</f>
        <v>0.23097017719232565</v>
      </c>
      <c r="L10" s="53">
        <f t="shared" ref="L10:L20" si="6">F10/F$21</f>
        <v>0.19507818406647842</v>
      </c>
      <c r="M10" s="146">
        <f t="shared" ref="M10:M21" si="7">IF(ISERROR(L10/K10),"",L10/K10-1)</f>
        <v>-0.155396655802712</v>
      </c>
      <c r="N10" s="44"/>
      <c r="O10" s="17"/>
      <c r="P10" s="17"/>
      <c r="Q10" s="17"/>
      <c r="R10" s="17"/>
      <c r="S10" s="17"/>
      <c r="T10" s="17"/>
    </row>
    <row r="11" spans="1:22" s="1" customFormat="1" ht="15" customHeight="1" x14ac:dyDescent="0.2">
      <c r="A11" s="66" t="s">
        <v>43</v>
      </c>
      <c r="B11" s="75">
        <v>2597772</v>
      </c>
      <c r="C11" s="67">
        <v>2637747</v>
      </c>
      <c r="D11" s="127">
        <f t="shared" si="0"/>
        <v>1.538818649211704E-2</v>
      </c>
      <c r="E11" s="67">
        <v>8563.18</v>
      </c>
      <c r="F11" s="67">
        <v>8820.8859999999931</v>
      </c>
      <c r="G11" s="130">
        <f t="shared" si="1"/>
        <v>3.0094661095526831E-2</v>
      </c>
      <c r="H11" s="78">
        <f t="shared" si="2"/>
        <v>0.29790850562148102</v>
      </c>
      <c r="I11" s="68">
        <f t="shared" si="3"/>
        <v>0.29531819781298024</v>
      </c>
      <c r="J11" s="127">
        <f t="shared" si="4"/>
        <v>-8.6949776848331828E-3</v>
      </c>
      <c r="K11" s="68">
        <f t="shared" si="5"/>
        <v>0.26440074566668081</v>
      </c>
      <c r="L11" s="68">
        <f t="shared" si="6"/>
        <v>0.26241595128811557</v>
      </c>
      <c r="M11" s="132">
        <f t="shared" si="7"/>
        <v>-7.5067654350241542E-3</v>
      </c>
      <c r="N11" s="44"/>
      <c r="O11" s="17"/>
      <c r="P11" s="17"/>
      <c r="Q11" s="17"/>
      <c r="R11" s="17"/>
      <c r="S11" s="17"/>
      <c r="T11" s="17"/>
    </row>
    <row r="12" spans="1:22" s="1" customFormat="1" ht="15" customHeight="1" x14ac:dyDescent="0.2">
      <c r="A12" s="66" t="s">
        <v>44</v>
      </c>
      <c r="B12" s="75">
        <v>1906608</v>
      </c>
      <c r="C12" s="67">
        <v>2054421</v>
      </c>
      <c r="D12" s="127">
        <f t="shared" si="0"/>
        <v>7.7526686135797274E-2</v>
      </c>
      <c r="E12" s="67">
        <v>3599.9690000000001</v>
      </c>
      <c r="F12" s="67">
        <v>5169.0629999999992</v>
      </c>
      <c r="G12" s="130">
        <f t="shared" si="1"/>
        <v>0.4358631977108689</v>
      </c>
      <c r="H12" s="78">
        <f t="shared" si="2"/>
        <v>0.21864687897396717</v>
      </c>
      <c r="I12" s="68">
        <f t="shared" si="3"/>
        <v>0.23000989377265552</v>
      </c>
      <c r="J12" s="127">
        <f t="shared" si="4"/>
        <v>5.1969709570111267E-2</v>
      </c>
      <c r="K12" s="68">
        <f t="shared" si="5"/>
        <v>0.11115432444219732</v>
      </c>
      <c r="L12" s="68">
        <f t="shared" si="6"/>
        <v>0.15377645560924397</v>
      </c>
      <c r="M12" s="132">
        <f t="shared" si="7"/>
        <v>0.38345004911807168</v>
      </c>
      <c r="N12" s="44"/>
      <c r="O12" s="17"/>
      <c r="P12" s="17"/>
      <c r="Q12" s="17"/>
      <c r="R12" s="17"/>
      <c r="S12" s="17"/>
      <c r="T12" s="17"/>
    </row>
    <row r="13" spans="1:22" s="1" customFormat="1" ht="15" customHeight="1" x14ac:dyDescent="0.2">
      <c r="A13" s="52" t="s">
        <v>45</v>
      </c>
      <c r="B13" s="76">
        <v>1060702</v>
      </c>
      <c r="C13" s="50">
        <v>928837</v>
      </c>
      <c r="D13" s="127">
        <f t="shared" si="0"/>
        <v>-0.12431861163644453</v>
      </c>
      <c r="E13" s="50">
        <v>3910.0099999999998</v>
      </c>
      <c r="F13" s="50">
        <v>5024.4460000000026</v>
      </c>
      <c r="G13" s="130">
        <f t="shared" si="1"/>
        <v>0.28502126593026689</v>
      </c>
      <c r="H13" s="78">
        <f t="shared" si="2"/>
        <v>0.12163967728103781</v>
      </c>
      <c r="I13" s="68">
        <f t="shared" si="3"/>
        <v>0.10399119737488666</v>
      </c>
      <c r="J13" s="127">
        <f t="shared" si="4"/>
        <v>-0.14508818422278358</v>
      </c>
      <c r="K13" s="68">
        <f t="shared" si="5"/>
        <v>0.12072729518288516</v>
      </c>
      <c r="L13" s="68">
        <f t="shared" si="6"/>
        <v>0.14947418850960878</v>
      </c>
      <c r="M13" s="132">
        <f t="shared" si="7"/>
        <v>0.23811428296456105</v>
      </c>
      <c r="N13" s="58"/>
      <c r="O13" s="17"/>
      <c r="P13" s="17"/>
      <c r="Q13" s="17"/>
      <c r="R13" s="17"/>
      <c r="S13" s="17"/>
      <c r="T13" s="17"/>
    </row>
    <row r="14" spans="1:22" s="1" customFormat="1" ht="15" customHeight="1" x14ac:dyDescent="0.2">
      <c r="A14" s="52" t="s">
        <v>46</v>
      </c>
      <c r="B14" s="76">
        <v>43324</v>
      </c>
      <c r="C14" s="50">
        <v>28681</v>
      </c>
      <c r="D14" s="127">
        <f t="shared" si="0"/>
        <v>-0.33798818206998427</v>
      </c>
      <c r="E14" s="50">
        <v>0.53800000000000003</v>
      </c>
      <c r="F14" s="50">
        <v>3.0000000000000002E-2</v>
      </c>
      <c r="G14" s="130">
        <f t="shared" si="1"/>
        <v>-0.94423791821561343</v>
      </c>
      <c r="H14" s="78">
        <f t="shared" si="2"/>
        <v>4.9683298216876013E-3</v>
      </c>
      <c r="I14" s="68">
        <f t="shared" si="3"/>
        <v>3.2110817419085634E-3</v>
      </c>
      <c r="J14" s="127">
        <f t="shared" si="4"/>
        <v>-0.35368990039838988</v>
      </c>
      <c r="K14" s="68">
        <f t="shared" si="5"/>
        <v>1.6611539307672418E-5</v>
      </c>
      <c r="L14" s="68">
        <f t="shared" si="6"/>
        <v>8.9248160997018605E-7</v>
      </c>
      <c r="M14" s="132">
        <f t="shared" si="7"/>
        <v>-0.94627339505147645</v>
      </c>
      <c r="N14" s="58"/>
      <c r="O14" s="17"/>
      <c r="P14" s="17"/>
      <c r="Q14" s="17"/>
      <c r="R14" s="17"/>
      <c r="S14" s="17"/>
      <c r="T14" s="17"/>
    </row>
    <row r="15" spans="1:22" s="1" customFormat="1" ht="15" customHeight="1" x14ac:dyDescent="0.2">
      <c r="A15" s="52" t="s">
        <v>47</v>
      </c>
      <c r="B15" s="76">
        <v>10034</v>
      </c>
      <c r="C15" s="50">
        <v>9575</v>
      </c>
      <c r="D15" s="127">
        <f t="shared" si="0"/>
        <v>-4.5744468806059424E-2</v>
      </c>
      <c r="E15" s="50">
        <v>2.5000000000000001E-2</v>
      </c>
      <c r="F15" s="50">
        <v>2.7E-2</v>
      </c>
      <c r="G15" s="130">
        <f t="shared" si="1"/>
        <v>7.9999999999999849E-2</v>
      </c>
      <c r="H15" s="78">
        <f t="shared" si="2"/>
        <v>1.1506837187428075E-3</v>
      </c>
      <c r="I15" s="68">
        <f t="shared" si="3"/>
        <v>1.0720026386379308E-3</v>
      </c>
      <c r="J15" s="127">
        <f t="shared" si="4"/>
        <v>-6.8377677395870862E-2</v>
      </c>
      <c r="K15" s="68">
        <f t="shared" si="5"/>
        <v>7.7191167786581863E-7</v>
      </c>
      <c r="L15" s="68">
        <f t="shared" si="6"/>
        <v>8.0323344897316736E-7</v>
      </c>
      <c r="M15" s="132">
        <f t="shared" si="7"/>
        <v>4.0576884643003686E-2</v>
      </c>
      <c r="N15" s="58"/>
      <c r="O15" s="17"/>
      <c r="P15" s="17"/>
      <c r="Q15" s="17"/>
      <c r="R15" s="17"/>
      <c r="S15" s="17"/>
      <c r="T15" s="17"/>
    </row>
    <row r="16" spans="1:22" s="1" customFormat="1" ht="15" customHeight="1" x14ac:dyDescent="0.2">
      <c r="A16" s="52" t="s">
        <v>48</v>
      </c>
      <c r="B16" s="76">
        <v>5307</v>
      </c>
      <c r="C16" s="50">
        <v>5522</v>
      </c>
      <c r="D16" s="127">
        <f t="shared" si="0"/>
        <v>4.0512530619935871E-2</v>
      </c>
      <c r="E16" s="50">
        <v>1547.498</v>
      </c>
      <c r="F16" s="50">
        <v>1602.46</v>
      </c>
      <c r="G16" s="130">
        <f t="shared" si="1"/>
        <v>3.5516685643535606E-2</v>
      </c>
      <c r="H16" s="78">
        <f t="shared" si="2"/>
        <v>6.0859861424836356E-4</v>
      </c>
      <c r="I16" s="68">
        <f t="shared" si="3"/>
        <v>6.1823483765625627E-4</v>
      </c>
      <c r="J16" s="127">
        <f t="shared" si="4"/>
        <v>1.5833462617711902E-2</v>
      </c>
      <c r="K16" s="68">
        <f t="shared" si="5"/>
        <v>4.7781271106959941E-2</v>
      </c>
      <c r="L16" s="68">
        <f t="shared" si="6"/>
        <v>4.7672202690427476E-2</v>
      </c>
      <c r="M16" s="132">
        <f t="shared" si="7"/>
        <v>-2.2826604233343595E-3</v>
      </c>
      <c r="N16" s="45"/>
      <c r="O16" s="17"/>
      <c r="P16" s="17"/>
      <c r="Q16" s="17"/>
      <c r="R16" s="17"/>
      <c r="S16" s="17"/>
      <c r="T16" s="17"/>
    </row>
    <row r="17" spans="1:20" s="1" customFormat="1" ht="15" customHeight="1" x14ac:dyDescent="0.2">
      <c r="A17" s="52" t="s">
        <v>50</v>
      </c>
      <c r="B17" s="76">
        <v>0</v>
      </c>
      <c r="C17" s="50">
        <v>0</v>
      </c>
      <c r="D17" s="127" t="str">
        <f t="shared" si="0"/>
        <v/>
      </c>
      <c r="E17" s="50">
        <v>4691.3459999999995</v>
      </c>
      <c r="F17" s="50">
        <v>4107.3940000000002</v>
      </c>
      <c r="G17" s="130">
        <f t="shared" si="1"/>
        <v>-0.12447429799464793</v>
      </c>
      <c r="H17" s="78">
        <f t="shared" si="2"/>
        <v>0</v>
      </c>
      <c r="I17" s="68">
        <f t="shared" si="3"/>
        <v>0</v>
      </c>
      <c r="J17" s="127" t="str">
        <f t="shared" si="4"/>
        <v/>
      </c>
      <c r="K17" s="68">
        <f t="shared" si="5"/>
        <v>0.14485219049236384</v>
      </c>
      <c r="L17" s="68">
        <f t="shared" si="6"/>
        <v>0.12219245366339608</v>
      </c>
      <c r="M17" s="132">
        <f t="shared" si="7"/>
        <v>-0.15643351165036268</v>
      </c>
      <c r="N17" s="45"/>
      <c r="O17" s="17"/>
      <c r="P17" s="17"/>
      <c r="Q17" s="17"/>
      <c r="R17" s="17"/>
      <c r="S17" s="17"/>
      <c r="T17" s="17"/>
    </row>
    <row r="18" spans="1:20" s="1" customFormat="1" ht="15" customHeight="1" x14ac:dyDescent="0.2">
      <c r="A18" s="52" t="s">
        <v>49</v>
      </c>
      <c r="B18" s="76"/>
      <c r="C18" s="50">
        <v>1405</v>
      </c>
      <c r="D18" s="127" t="str">
        <f t="shared" si="0"/>
        <v/>
      </c>
      <c r="E18" s="50"/>
      <c r="F18" s="50">
        <v>119.56700000000001</v>
      </c>
      <c r="G18" s="130" t="str">
        <f t="shared" si="1"/>
        <v/>
      </c>
      <c r="H18" s="78">
        <f t="shared" si="2"/>
        <v>0</v>
      </c>
      <c r="I18" s="68">
        <f t="shared" si="3"/>
        <v>1.5730169266697574E-4</v>
      </c>
      <c r="J18" s="127" t="str">
        <f t="shared" si="4"/>
        <v/>
      </c>
      <c r="K18" s="68">
        <f t="shared" si="5"/>
        <v>0</v>
      </c>
      <c r="L18" s="68">
        <f t="shared" si="6"/>
        <v>3.5570449553101744E-3</v>
      </c>
      <c r="M18" s="132" t="str">
        <f t="shared" si="7"/>
        <v/>
      </c>
      <c r="N18" s="45"/>
      <c r="O18" s="17"/>
      <c r="P18" s="17"/>
      <c r="Q18" s="17"/>
      <c r="R18" s="17"/>
      <c r="S18" s="17"/>
      <c r="T18" s="17"/>
    </row>
    <row r="19" spans="1:20" s="1" customFormat="1" ht="15" customHeight="1" x14ac:dyDescent="0.2">
      <c r="A19" s="52" t="s">
        <v>51</v>
      </c>
      <c r="B19" s="76">
        <v>0</v>
      </c>
      <c r="C19" s="50">
        <v>0</v>
      </c>
      <c r="D19" s="127" t="str">
        <f t="shared" si="0"/>
        <v/>
      </c>
      <c r="E19" s="50">
        <v>30.947000000000003</v>
      </c>
      <c r="F19" s="50">
        <v>147.816</v>
      </c>
      <c r="G19" s="130">
        <f t="shared" si="1"/>
        <v>3.7764242091317408</v>
      </c>
      <c r="H19" s="78">
        <f t="shared" si="2"/>
        <v>0</v>
      </c>
      <c r="I19" s="68">
        <f t="shared" si="3"/>
        <v>0</v>
      </c>
      <c r="J19" s="127" t="str">
        <f t="shared" si="4"/>
        <v/>
      </c>
      <c r="K19" s="68">
        <f t="shared" si="5"/>
        <v>9.5553402779653956E-4</v>
      </c>
      <c r="L19" s="68">
        <f t="shared" si="6"/>
        <v>4.3974353886451004E-3</v>
      </c>
      <c r="M19" s="132">
        <f t="shared" si="7"/>
        <v>3.6020709474738242</v>
      </c>
      <c r="N19" s="45"/>
      <c r="O19" s="17"/>
      <c r="P19" s="17"/>
      <c r="Q19" s="17"/>
      <c r="R19" s="17"/>
      <c r="S19" s="17"/>
      <c r="T19" s="17"/>
    </row>
    <row r="20" spans="1:20" s="1" customFormat="1" ht="15" customHeight="1" thickBot="1" x14ac:dyDescent="0.25">
      <c r="A20" s="52" t="s">
        <v>52</v>
      </c>
      <c r="B20" s="76">
        <v>0</v>
      </c>
      <c r="C20" s="50">
        <v>0</v>
      </c>
      <c r="D20" s="127" t="str">
        <f t="shared" si="0"/>
        <v/>
      </c>
      <c r="E20" s="50">
        <v>2563.152</v>
      </c>
      <c r="F20" s="50">
        <v>2065.0639999999999</v>
      </c>
      <c r="G20" s="130">
        <f t="shared" si="1"/>
        <v>-0.19432636066842712</v>
      </c>
      <c r="H20" s="78">
        <f t="shared" si="2"/>
        <v>0</v>
      </c>
      <c r="I20" s="68">
        <f t="shared" si="3"/>
        <v>0</v>
      </c>
      <c r="J20" s="127" t="str">
        <f t="shared" si="4"/>
        <v/>
      </c>
      <c r="K20" s="68">
        <f t="shared" si="5"/>
        <v>7.9141078437805143E-2</v>
      </c>
      <c r="L20" s="68">
        <f t="shared" si="6"/>
        <v>6.1434388113715731E-2</v>
      </c>
      <c r="M20" s="132">
        <f t="shared" si="7"/>
        <v>-0.22373577254200072</v>
      </c>
      <c r="N20" s="45"/>
      <c r="O20" s="17"/>
      <c r="P20" s="17"/>
      <c r="Q20" s="17"/>
      <c r="R20" s="17"/>
      <c r="S20" s="17"/>
      <c r="T20" s="17"/>
    </row>
    <row r="21" spans="1:20" s="1" customFormat="1" ht="15" customHeight="1" thickBot="1" x14ac:dyDescent="0.25">
      <c r="A21" s="73" t="s">
        <v>22</v>
      </c>
      <c r="B21" s="147">
        <f>SUM(B10:B20)</f>
        <v>8720033</v>
      </c>
      <c r="C21" s="148">
        <f>SUM(C10:C20)</f>
        <v>8931881</v>
      </c>
      <c r="D21" s="149">
        <f>IF(ISERROR(C21/B21),"",C21/B21-1)</f>
        <v>2.429440347301437E-2</v>
      </c>
      <c r="E21" s="153">
        <f>SUM(E10:E20)</f>
        <v>32387.125</v>
      </c>
      <c r="F21" s="154">
        <f>SUM(F10:F20)</f>
        <v>33614.137999999992</v>
      </c>
      <c r="G21" s="155">
        <f t="shared" si="1"/>
        <v>3.788582654372652E-2</v>
      </c>
      <c r="H21" s="181">
        <f>SUM(H10:H20)</f>
        <v>1.0000000000000002</v>
      </c>
      <c r="I21" s="182">
        <f>SUM(I10:I20)</f>
        <v>0.99999999999999978</v>
      </c>
      <c r="J21" s="183">
        <f t="shared" si="4"/>
        <v>-4.4408920985006262E-16</v>
      </c>
      <c r="K21" s="184">
        <f>SUM(K10:K20)</f>
        <v>1</v>
      </c>
      <c r="L21" s="185">
        <f>SUM(L10:L20)</f>
        <v>1.0000000000000002</v>
      </c>
      <c r="M21" s="186">
        <f t="shared" si="7"/>
        <v>2.2204460492503131E-16</v>
      </c>
      <c r="N21" s="17"/>
      <c r="O21" s="17"/>
      <c r="P21" s="17"/>
      <c r="Q21" s="17"/>
      <c r="R21" s="17"/>
      <c r="S21" s="17"/>
      <c r="T21" s="17"/>
    </row>
    <row r="22" spans="1:20" s="1" customFormat="1" ht="15" customHeight="1" x14ac:dyDescent="0.2">
      <c r="A22" s="45" t="s">
        <v>32</v>
      </c>
      <c r="B22" s="70"/>
      <c r="C22" s="65"/>
      <c r="D22" s="70"/>
      <c r="E22" s="55"/>
      <c r="F22" s="65"/>
      <c r="G22" s="70"/>
      <c r="H22" s="70"/>
      <c r="I22" s="70"/>
      <c r="J22" s="70"/>
      <c r="K22" s="70"/>
      <c r="L22" s="70"/>
      <c r="M22" s="70"/>
      <c r="N22" s="17"/>
      <c r="O22" s="17"/>
      <c r="P22" s="17"/>
      <c r="Q22" s="17"/>
      <c r="R22" s="17"/>
      <c r="S22" s="17"/>
      <c r="T22" s="17"/>
    </row>
    <row r="23" spans="1:20" s="1" customFormat="1" ht="15" customHeight="1" x14ac:dyDescent="0.2">
      <c r="A23" s="45"/>
      <c r="B23" s="70"/>
      <c r="C23" s="65"/>
      <c r="D23" s="70"/>
      <c r="E23" s="55"/>
      <c r="F23" s="65"/>
      <c r="G23" s="70"/>
      <c r="H23" s="70"/>
      <c r="I23" s="70"/>
      <c r="J23" s="70"/>
      <c r="K23" s="70"/>
      <c r="L23" s="70"/>
      <c r="M23" s="70"/>
      <c r="N23" s="17"/>
      <c r="O23" s="17"/>
      <c r="P23" s="17"/>
      <c r="Q23" s="17"/>
      <c r="R23" s="17"/>
      <c r="S23" s="17"/>
      <c r="T23" s="17"/>
    </row>
    <row r="24" spans="1:20" s="11" customFormat="1" ht="15" customHeight="1" x14ac:dyDescent="0.2">
      <c r="A24" s="206"/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</row>
    <row r="25" spans="1:20" s="11" customFormat="1" ht="15" customHeight="1" x14ac:dyDescent="0.2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20" s="11" customFormat="1" ht="15" customHeight="1" x14ac:dyDescent="0.2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</row>
    <row r="27" spans="1:20" s="11" customFormat="1" ht="15" customHeight="1" x14ac:dyDescent="0.2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20" s="11" customFormat="1" ht="15" customHeight="1" x14ac:dyDescent="0.2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20" ht="15" customHeight="1" x14ac:dyDescent="0.2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spans="1:20" ht="15" customHeight="1" x14ac:dyDescent="0.2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</row>
    <row r="31" spans="1:20" ht="15" customHeight="1" x14ac:dyDescent="0.2">
      <c r="A31" s="219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</row>
  </sheetData>
  <mergeCells count="14">
    <mergeCell ref="A8:A9"/>
    <mergeCell ref="B8:D8"/>
    <mergeCell ref="E8:G8"/>
    <mergeCell ref="H8:J8"/>
    <mergeCell ref="K8:M8"/>
    <mergeCell ref="A1:M1"/>
    <mergeCell ref="A2:M2"/>
    <mergeCell ref="A3:M3"/>
    <mergeCell ref="A4:M4"/>
    <mergeCell ref="A7:M7"/>
    <mergeCell ref="A30:M31"/>
    <mergeCell ref="A24:M24"/>
    <mergeCell ref="A25:M26"/>
    <mergeCell ref="A27:M28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8" tint="-0.249977111117893"/>
  </sheetPr>
  <dimension ref="A1:AF24"/>
  <sheetViews>
    <sheetView showGridLines="0" zoomScaleNormal="100" workbookViewId="0">
      <selection sqref="A1:M1"/>
    </sheetView>
  </sheetViews>
  <sheetFormatPr defaultRowHeight="15" customHeight="1" x14ac:dyDescent="0.2"/>
  <cols>
    <col min="1" max="1" width="22.140625" style="10" bestFit="1" customWidth="1"/>
    <col min="2" max="5" width="14" style="10" customWidth="1"/>
    <col min="6" max="7" width="16.85546875" style="10" customWidth="1"/>
    <col min="8" max="10" width="10.140625" style="10" customWidth="1"/>
    <col min="11" max="13" width="14.42578125" style="10" customWidth="1"/>
    <col min="14" max="14" width="9.140625" style="16"/>
    <col min="15" max="16" width="10" style="19" bestFit="1" customWidth="1"/>
    <col min="17" max="17" width="10" style="19" customWidth="1"/>
    <col min="18" max="18" width="11.42578125" style="19" customWidth="1"/>
    <col min="19" max="19" width="12.7109375" style="19" customWidth="1"/>
    <col min="20" max="32" width="9.140625" style="19"/>
    <col min="33" max="16384" width="9.140625" style="10"/>
  </cols>
  <sheetData>
    <row r="1" spans="1:32" s="9" customFormat="1" ht="15" customHeight="1" x14ac:dyDescent="0.2">
      <c r="A1" s="188" t="str">
        <f>"DEMANDA E OFERTA - "&amp;UPPER(TEXT($P$1,"mmmmmmmmmm"))&amp;"/"&amp;TEXT($P$1,"aaaa")&amp;" - MERCADO INTERNACIONAL"</f>
        <v>DEMANDA E OFERTA - JANEIRO/2019 - MERCADO INTERNACIONAL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5"/>
      <c r="O1" s="18"/>
      <c r="P1" s="63">
        <f>'ASK e RPK_doméstico'!$P$1</f>
        <v>43466</v>
      </c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s="9" customFormat="1" ht="15" customHeight="1" x14ac:dyDescent="0.2">
      <c r="A2" s="188" t="s">
        <v>23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5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s="9" customFormat="1" ht="15" customHeight="1" x14ac:dyDescent="0.2">
      <c r="A3" s="188" t="s">
        <v>33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5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2" s="9" customFormat="1" ht="15" customHeight="1" x14ac:dyDescent="0.2">
      <c r="A4" s="188" t="s">
        <v>37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2" s="9" customFormat="1" ht="15" customHeight="1" x14ac:dyDescent="0.2">
      <c r="N5" s="15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2" s="9" customFormat="1" ht="15" customHeight="1" x14ac:dyDescent="0.2">
      <c r="N6" s="15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s="9" customFormat="1" ht="15" customHeight="1" thickBot="1" x14ac:dyDescent="0.25">
      <c r="A7" s="189" t="str">
        <f>"MÊS DE REFERÊNCIA - "&amp;UPPER(TEXT($P$1,"mmmmmmmmmm"))</f>
        <v>MÊS DE REFERÊNCIA - JANEIRO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5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s="9" customFormat="1" ht="15" customHeight="1" thickBot="1" x14ac:dyDescent="0.25">
      <c r="A8" s="191" t="s">
        <v>0</v>
      </c>
      <c r="B8" s="211" t="s">
        <v>28</v>
      </c>
      <c r="C8" s="212"/>
      <c r="D8" s="213"/>
      <c r="E8" s="208" t="s">
        <v>34</v>
      </c>
      <c r="F8" s="209"/>
      <c r="G8" s="210"/>
      <c r="H8" s="214" t="s">
        <v>29</v>
      </c>
      <c r="I8" s="215"/>
      <c r="J8" s="216"/>
      <c r="K8" s="217" t="s">
        <v>38</v>
      </c>
      <c r="L8" s="218"/>
      <c r="M8" s="2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2" s="9" customFormat="1" ht="15" customHeight="1" thickBot="1" x14ac:dyDescent="0.25">
      <c r="A9" s="192"/>
      <c r="B9" s="171">
        <f>YEAR($P$1)-1</f>
        <v>2018</v>
      </c>
      <c r="C9" s="172">
        <f>YEAR($P$1)</f>
        <v>2019</v>
      </c>
      <c r="D9" s="152" t="s">
        <v>26</v>
      </c>
      <c r="E9" s="173">
        <f>YEAR($P$1)-1</f>
        <v>2018</v>
      </c>
      <c r="F9" s="174">
        <f>YEAR($P$1)</f>
        <v>2019</v>
      </c>
      <c r="G9" s="158" t="s">
        <v>26</v>
      </c>
      <c r="H9" s="175">
        <f>YEAR($P$1)-1</f>
        <v>2018</v>
      </c>
      <c r="I9" s="176">
        <f>YEAR($P$1)</f>
        <v>2019</v>
      </c>
      <c r="J9" s="177" t="s">
        <v>26</v>
      </c>
      <c r="K9" s="178">
        <f>YEAR($P$1)-1</f>
        <v>2018</v>
      </c>
      <c r="L9" s="179">
        <f>YEAR($P$1)</f>
        <v>2019</v>
      </c>
      <c r="M9" s="180" t="s">
        <v>26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pans="1:32" s="9" customFormat="1" ht="15" customHeight="1" x14ac:dyDescent="0.2">
      <c r="A10" s="52" t="s">
        <v>43</v>
      </c>
      <c r="B10" s="76">
        <v>521968</v>
      </c>
      <c r="C10" s="50">
        <v>553474</v>
      </c>
      <c r="D10" s="128">
        <f t="shared" ref="D10:D15" si="0">IF(ISERROR(C10/B10),"",C10/B10-1)</f>
        <v>6.0360022070318431E-2</v>
      </c>
      <c r="E10" s="50">
        <v>10047.539999999999</v>
      </c>
      <c r="F10" s="50">
        <v>11034.892</v>
      </c>
      <c r="G10" s="131">
        <f t="shared" ref="G10:G15" si="1">IF(ISERROR(F10/E10),"",F10/E10-1)</f>
        <v>9.8268033767469509E-2</v>
      </c>
      <c r="H10" s="79">
        <f t="shared" ref="H10:I11" si="2">B10/B$15</f>
        <v>0.5714867559131156</v>
      </c>
      <c r="I10" s="54">
        <f t="shared" si="2"/>
        <v>0.57319179784589891</v>
      </c>
      <c r="J10" s="128">
        <f t="shared" ref="J10:J14" si="3">IF(ISERROR(I10/H10),"",I10/H10-1)</f>
        <v>2.9835195919090118E-3</v>
      </c>
      <c r="K10" s="54">
        <f t="shared" ref="K10:L11" si="4">E10/E$15</f>
        <v>0.46277641252178864</v>
      </c>
      <c r="L10" s="54">
        <f t="shared" si="4"/>
        <v>0.51283224802529759</v>
      </c>
      <c r="M10" s="133">
        <f t="shared" ref="M10:M11" si="5">IF(ISERROR(L10/K10),"",L10/K10-1)</f>
        <v>0.10816418933441696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32" s="9" customFormat="1" ht="15" customHeight="1" x14ac:dyDescent="0.2">
      <c r="A11" s="52" t="s">
        <v>42</v>
      </c>
      <c r="B11" s="76">
        <v>229272</v>
      </c>
      <c r="C11" s="50">
        <v>212952</v>
      </c>
      <c r="D11" s="128">
        <f t="shared" si="0"/>
        <v>-7.1181827698105327E-2</v>
      </c>
      <c r="E11" s="50">
        <v>155.22299999999998</v>
      </c>
      <c r="F11" s="50">
        <v>114.628</v>
      </c>
      <c r="G11" s="131">
        <f t="shared" si="1"/>
        <v>-0.26152696443181733</v>
      </c>
      <c r="H11" s="79">
        <f t="shared" si="2"/>
        <v>0.25102288167418657</v>
      </c>
      <c r="I11" s="54">
        <f t="shared" si="2"/>
        <v>0.22053852526926263</v>
      </c>
      <c r="J11" s="128">
        <f t="shared" si="3"/>
        <v>-0.12144054837395624</v>
      </c>
      <c r="K11" s="54">
        <f t="shared" si="4"/>
        <v>7.1493662210719835E-3</v>
      </c>
      <c r="L11" s="54">
        <f t="shared" si="4"/>
        <v>5.32718715567346E-3</v>
      </c>
      <c r="M11" s="133">
        <f t="shared" si="5"/>
        <v>-0.25487281096719427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2" s="9" customFormat="1" ht="15.75" customHeight="1" x14ac:dyDescent="0.2">
      <c r="A12" s="52" t="s">
        <v>44</v>
      </c>
      <c r="B12" s="76">
        <v>116951</v>
      </c>
      <c r="C12" s="50">
        <v>136966</v>
      </c>
      <c r="D12" s="128">
        <f t="shared" si="0"/>
        <v>0.17114005010645483</v>
      </c>
      <c r="E12" s="50">
        <v>2109.9360000000001</v>
      </c>
      <c r="F12" s="50">
        <v>1917.1190000000004</v>
      </c>
      <c r="G12" s="131">
        <f t="shared" si="1"/>
        <v>-9.1385236329443065E-2</v>
      </c>
      <c r="H12" s="79">
        <f t="shared" ref="H12:H14" si="6">B12/B$15</f>
        <v>0.12804606334257038</v>
      </c>
      <c r="I12" s="54">
        <f t="shared" ref="I12:I14" si="7">C12/C$15</f>
        <v>0.14184548467274233</v>
      </c>
      <c r="J12" s="128">
        <f t="shared" si="3"/>
        <v>0.10776919625598658</v>
      </c>
      <c r="K12" s="54">
        <f t="shared" ref="K12:K14" si="8">E12/E$15</f>
        <v>9.7180863448224422E-2</v>
      </c>
      <c r="L12" s="54">
        <f t="shared" ref="L12:L14" si="9">F12/F$15</f>
        <v>8.9095611130766916E-2</v>
      </c>
      <c r="M12" s="133">
        <f t="shared" ref="M12:M14" si="10">IF(ISERROR(L12/K12),"",L12/K12-1)</f>
        <v>-8.3197988066499584E-2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2" s="9" customFormat="1" ht="15.75" customHeight="1" x14ac:dyDescent="0.2">
      <c r="A13" s="52" t="s">
        <v>45</v>
      </c>
      <c r="B13" s="76">
        <v>45160</v>
      </c>
      <c r="C13" s="50">
        <v>62208</v>
      </c>
      <c r="D13" s="128">
        <f t="shared" si="0"/>
        <v>0.37750221434898146</v>
      </c>
      <c r="E13" s="50">
        <v>2017.443</v>
      </c>
      <c r="F13" s="50">
        <v>2494.0930000000003</v>
      </c>
      <c r="G13" s="131">
        <f t="shared" si="1"/>
        <v>0.23626441986217217</v>
      </c>
      <c r="H13" s="79">
        <f t="shared" si="6"/>
        <v>4.9444299070127477E-2</v>
      </c>
      <c r="I13" s="54">
        <f t="shared" si="7"/>
        <v>6.442419221209611E-2</v>
      </c>
      <c r="J13" s="128">
        <f t="shared" si="3"/>
        <v>0.30296502172520356</v>
      </c>
      <c r="K13" s="54">
        <f t="shared" si="8"/>
        <v>9.2920758116633015E-2</v>
      </c>
      <c r="L13" s="54">
        <f t="shared" si="9"/>
        <v>0.1159097270706554</v>
      </c>
      <c r="M13" s="133">
        <f t="shared" si="10"/>
        <v>0.24740401843436222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2" s="9" customFormat="1" ht="15" customHeight="1" thickBot="1" x14ac:dyDescent="0.25">
      <c r="A14" s="52" t="s">
        <v>52</v>
      </c>
      <c r="B14" s="76">
        <v>0</v>
      </c>
      <c r="C14" s="50">
        <v>0</v>
      </c>
      <c r="D14" s="128" t="str">
        <f t="shared" si="0"/>
        <v/>
      </c>
      <c r="E14" s="50">
        <v>7381.2929999999997</v>
      </c>
      <c r="F14" s="50">
        <v>5956.8150000000005</v>
      </c>
      <c r="G14" s="131">
        <f t="shared" si="1"/>
        <v>-0.19298488760708987</v>
      </c>
      <c r="H14" s="79">
        <f t="shared" si="6"/>
        <v>0</v>
      </c>
      <c r="I14" s="54">
        <f t="shared" si="7"/>
        <v>0</v>
      </c>
      <c r="J14" s="128" t="str">
        <f t="shared" si="3"/>
        <v/>
      </c>
      <c r="K14" s="54">
        <f t="shared" si="8"/>
        <v>0.339972599692282</v>
      </c>
      <c r="L14" s="54">
        <f t="shared" si="9"/>
        <v>0.27683522661760657</v>
      </c>
      <c r="M14" s="133">
        <f t="shared" si="10"/>
        <v>-0.18571312256288508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32" s="9" customFormat="1" ht="15" customHeight="1" thickBot="1" x14ac:dyDescent="0.25">
      <c r="A15" s="73" t="s">
        <v>22</v>
      </c>
      <c r="B15" s="147">
        <f>SUM(B10:B14)</f>
        <v>913351</v>
      </c>
      <c r="C15" s="148">
        <f>SUM(C10:C14)</f>
        <v>965600</v>
      </c>
      <c r="D15" s="149">
        <f t="shared" si="0"/>
        <v>5.7205827770484774E-2</v>
      </c>
      <c r="E15" s="153">
        <f>SUM(E10:E14)</f>
        <v>21711.434999999998</v>
      </c>
      <c r="F15" s="154">
        <f>SUM(F10:F14)</f>
        <v>21517.547000000002</v>
      </c>
      <c r="G15" s="155">
        <f t="shared" si="1"/>
        <v>-8.9302250173696196E-3</v>
      </c>
      <c r="H15" s="181">
        <f>SUM(H10:H14)</f>
        <v>1</v>
      </c>
      <c r="I15" s="182">
        <f>SUM(I10:I14)</f>
        <v>1</v>
      </c>
      <c r="J15" s="183">
        <f t="shared" ref="J15" si="11">IF(ISERROR(I15/H15),"",I15/H15-1)</f>
        <v>0</v>
      </c>
      <c r="K15" s="184">
        <f>SUM(K10:K14)</f>
        <v>1</v>
      </c>
      <c r="L15" s="185">
        <f>SUM(L10:L14)</f>
        <v>1</v>
      </c>
      <c r="M15" s="186">
        <f t="shared" ref="M15" si="12">IF(ISERROR(L15/K15),"",L15/K15-1)</f>
        <v>0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32" ht="15" customHeight="1" x14ac:dyDescent="0.2">
      <c r="A16" s="45" t="s">
        <v>32</v>
      </c>
      <c r="B16" s="70"/>
      <c r="C16" s="70"/>
      <c r="D16" s="70"/>
      <c r="E16" s="55"/>
      <c r="F16" s="56"/>
      <c r="G16" s="70"/>
      <c r="H16" s="70"/>
      <c r="I16" s="70"/>
      <c r="J16" s="70"/>
      <c r="K16" s="70"/>
      <c r="L16" s="70"/>
      <c r="M16" s="70"/>
    </row>
    <row r="18" spans="1:13" ht="15" customHeight="1" x14ac:dyDescent="0.2">
      <c r="A18" s="206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</row>
    <row r="19" spans="1:13" ht="15" customHeight="1" x14ac:dyDescent="0.2">
      <c r="A19" s="193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</row>
    <row r="20" spans="1:13" ht="15" customHeight="1" x14ac:dyDescent="0.2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</row>
    <row r="21" spans="1:13" ht="15" customHeight="1" x14ac:dyDescent="0.2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</row>
    <row r="22" spans="1:13" ht="15" customHeight="1" x14ac:dyDescent="0.2">
      <c r="A22" s="193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13" ht="15" customHeight="1" x14ac:dyDescent="0.2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13" ht="15" customHeight="1" x14ac:dyDescent="0.2">
      <c r="A24" s="57"/>
    </row>
  </sheetData>
  <mergeCells count="13">
    <mergeCell ref="A19:M20"/>
    <mergeCell ref="A21:M23"/>
    <mergeCell ref="A18:M18"/>
    <mergeCell ref="K8:M8"/>
    <mergeCell ref="A1:M1"/>
    <mergeCell ref="A2:M2"/>
    <mergeCell ref="A3:M3"/>
    <mergeCell ref="A7:M7"/>
    <mergeCell ref="A4:M4"/>
    <mergeCell ref="A8:A9"/>
    <mergeCell ref="B8:D8"/>
    <mergeCell ref="E8:G8"/>
    <mergeCell ref="H8:J8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8" tint="-0.249977111117893"/>
  </sheetPr>
  <dimension ref="A1:AF172"/>
  <sheetViews>
    <sheetView showGridLines="0" topLeftCell="A115" zoomScale="80" zoomScaleNormal="80" workbookViewId="0">
      <selection activeCell="K15" sqref="K15"/>
    </sheetView>
  </sheetViews>
  <sheetFormatPr defaultRowHeight="12.75" x14ac:dyDescent="0.2"/>
  <cols>
    <col min="1" max="1" width="9.140625" style="4"/>
    <col min="2" max="2" width="12.140625" style="4" bestFit="1" customWidth="1"/>
    <col min="3" max="13" width="12" style="4" bestFit="1" customWidth="1"/>
    <col min="14" max="14" width="11.28515625" customWidth="1"/>
    <col min="16" max="16" width="10.85546875" bestFit="1" customWidth="1"/>
    <col min="25" max="25" width="12.85546875" bestFit="1" customWidth="1"/>
    <col min="26" max="26" width="11.7109375" bestFit="1" customWidth="1"/>
    <col min="27" max="27" width="13.42578125" bestFit="1" customWidth="1"/>
    <col min="28" max="28" width="12.85546875" bestFit="1" customWidth="1"/>
  </cols>
  <sheetData>
    <row r="1" spans="1:29" ht="15.75" x14ac:dyDescent="0.2">
      <c r="A1" s="64" t="str">
        <f>"DEMANDA E OFERTA - "&amp;UPPER(TEXT($P$1,"mmmmmmmmmm"))&amp;"/"&amp;TEXT($P$1,"aaaa")</f>
        <v>DEMANDA E OFERTA - JANEIRO/2019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P1" s="62">
        <f>'ASK e RPK_doméstico'!$P$1</f>
        <v>43466</v>
      </c>
    </row>
    <row r="2" spans="1:29" ht="15.75" x14ac:dyDescent="0.2">
      <c r="A2" s="6" t="s">
        <v>24</v>
      </c>
      <c r="B2" s="3"/>
      <c r="C2" s="3"/>
      <c r="D2" s="3"/>
      <c r="E2" s="3"/>
      <c r="F2" s="3"/>
      <c r="G2" s="2"/>
      <c r="H2" s="2"/>
      <c r="I2" s="2"/>
      <c r="J2" s="20"/>
      <c r="K2" s="20"/>
      <c r="L2" s="20"/>
      <c r="M2" s="20"/>
    </row>
    <row r="3" spans="1:29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29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29" ht="15.75" x14ac:dyDescent="0.2">
      <c r="A5" s="6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P5" s="21" t="s">
        <v>18</v>
      </c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10"/>
    </row>
    <row r="6" spans="1:29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0"/>
    </row>
    <row r="7" spans="1:29" ht="15" x14ac:dyDescent="0.2">
      <c r="A7" s="23"/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  <c r="M7" s="5" t="s">
        <v>15</v>
      </c>
      <c r="N7" s="5" t="s">
        <v>3</v>
      </c>
      <c r="P7" s="24"/>
      <c r="Q7" s="25" t="s">
        <v>4</v>
      </c>
      <c r="R7" s="25" t="s">
        <v>5</v>
      </c>
      <c r="S7" s="25" t="s">
        <v>6</v>
      </c>
      <c r="T7" s="25" t="s">
        <v>7</v>
      </c>
      <c r="U7" s="25" t="s">
        <v>8</v>
      </c>
      <c r="V7" s="25" t="s">
        <v>9</v>
      </c>
      <c r="W7" s="25" t="s">
        <v>10</v>
      </c>
      <c r="X7" s="25" t="s">
        <v>11</v>
      </c>
      <c r="Y7" s="25" t="s">
        <v>12</v>
      </c>
      <c r="Z7" s="25" t="s">
        <v>13</v>
      </c>
      <c r="AA7" s="25" t="s">
        <v>14</v>
      </c>
      <c r="AB7" s="25" t="s">
        <v>15</v>
      </c>
      <c r="AC7" s="25" t="s">
        <v>3</v>
      </c>
    </row>
    <row r="8" spans="1:29" x14ac:dyDescent="0.2">
      <c r="A8" s="7">
        <v>2000</v>
      </c>
      <c r="B8" s="42">
        <v>2455526.0550000002</v>
      </c>
      <c r="C8" s="42">
        <v>1932886.4920000001</v>
      </c>
      <c r="D8" s="42">
        <v>2061090.392</v>
      </c>
      <c r="E8" s="42">
        <v>1995134.8360000001</v>
      </c>
      <c r="F8" s="42">
        <v>1935973.2529999998</v>
      </c>
      <c r="G8" s="42">
        <v>1958564.193</v>
      </c>
      <c r="H8" s="42">
        <v>2504760.5630000001</v>
      </c>
      <c r="I8" s="42">
        <v>2112977.8640000005</v>
      </c>
      <c r="J8" s="42">
        <v>1998815.2180000001</v>
      </c>
      <c r="K8" s="42">
        <v>2167268.0490000001</v>
      </c>
      <c r="L8" s="42">
        <v>2055753.9669999997</v>
      </c>
      <c r="M8" s="42">
        <v>2326972.21</v>
      </c>
      <c r="N8" s="26">
        <f>SUM(B8:M8)</f>
        <v>25505723.092</v>
      </c>
      <c r="P8" s="27">
        <v>2000</v>
      </c>
      <c r="Q8" s="28"/>
      <c r="R8" s="28"/>
      <c r="S8" s="28"/>
      <c r="T8" s="28"/>
      <c r="U8" s="28"/>
      <c r="V8" s="28"/>
      <c r="W8" s="28"/>
      <c r="X8" s="28"/>
      <c r="Y8" s="28"/>
      <c r="Z8" s="28"/>
      <c r="AA8" s="29"/>
      <c r="AB8" s="28"/>
      <c r="AC8" s="28"/>
    </row>
    <row r="9" spans="1:29" x14ac:dyDescent="0.2">
      <c r="A9" s="7">
        <v>2001</v>
      </c>
      <c r="B9" s="42">
        <v>2557358.8799999994</v>
      </c>
      <c r="C9" s="42">
        <v>2063829.5749999997</v>
      </c>
      <c r="D9" s="42">
        <v>2166099.2000000002</v>
      </c>
      <c r="E9" s="42">
        <v>2063343.4720000003</v>
      </c>
      <c r="F9" s="42">
        <v>2020210.0020000001</v>
      </c>
      <c r="G9" s="42">
        <v>2167101.2689999994</v>
      </c>
      <c r="H9" s="42">
        <v>2857617.6750000003</v>
      </c>
      <c r="I9" s="42">
        <v>2481101.1210000003</v>
      </c>
      <c r="J9" s="42">
        <v>2266398.35</v>
      </c>
      <c r="K9" s="42">
        <v>2359571.5970000001</v>
      </c>
      <c r="L9" s="42">
        <v>2149470.0630000001</v>
      </c>
      <c r="M9" s="42">
        <v>2453053.5920000002</v>
      </c>
      <c r="N9" s="26">
        <f t="shared" ref="N9:N18" si="0">SUM(B9:M9)</f>
        <v>27605154.796000004</v>
      </c>
      <c r="P9" s="27">
        <f>P8+1</f>
        <v>2001</v>
      </c>
      <c r="Q9" s="135">
        <f>IF(B9&lt;&gt;"",IF(B8&lt;&gt;"",(B9/B8-1)*100,"-"),"-")</f>
        <v>4.1470879444608144</v>
      </c>
      <c r="R9" s="135">
        <f t="shared" ref="R9:AB23" si="1">IF(C9&lt;&gt;"",IF(C8&lt;&gt;"",(C9/C8-1)*100,"-"),"-")</f>
        <v>6.7744838376158301</v>
      </c>
      <c r="S9" s="135">
        <f t="shared" si="1"/>
        <v>5.0948181801043546</v>
      </c>
      <c r="T9" s="135">
        <f t="shared" si="1"/>
        <v>3.4187481852981039</v>
      </c>
      <c r="U9" s="135">
        <f t="shared" si="1"/>
        <v>4.3511318593615123</v>
      </c>
      <c r="V9" s="135">
        <f t="shared" si="1"/>
        <v>10.647446570570462</v>
      </c>
      <c r="W9" s="135">
        <f t="shared" si="1"/>
        <v>14.087458785975793</v>
      </c>
      <c r="X9" s="135">
        <f t="shared" si="1"/>
        <v>17.422011998891417</v>
      </c>
      <c r="Y9" s="135">
        <f t="shared" si="1"/>
        <v>13.387086989849006</v>
      </c>
      <c r="Z9" s="135">
        <f t="shared" si="1"/>
        <v>8.873085546050973</v>
      </c>
      <c r="AA9" s="135">
        <f t="shared" si="1"/>
        <v>4.5587213987849928</v>
      </c>
      <c r="AB9" s="135">
        <f t="shared" si="1"/>
        <v>5.4182590345589032</v>
      </c>
      <c r="AC9" s="136">
        <f>IF(COUNTIF(Q9:AB9,"-")=0,IF(N9&lt;&gt;"",IF(N8&lt;&gt;"",(N9/N8-1)*100,"-"),"-"),"-")</f>
        <v>8.2312181326021694</v>
      </c>
    </row>
    <row r="10" spans="1:29" x14ac:dyDescent="0.2">
      <c r="A10" s="7">
        <v>2002</v>
      </c>
      <c r="B10" s="42">
        <v>2655329.1090000002</v>
      </c>
      <c r="C10" s="42">
        <v>2077394.5079999999</v>
      </c>
      <c r="D10" s="42">
        <v>2196208.3250000002</v>
      </c>
      <c r="E10" s="42">
        <v>2150449.08</v>
      </c>
      <c r="F10" s="42">
        <v>2285799.602</v>
      </c>
      <c r="G10" s="42">
        <v>2376829.7179999999</v>
      </c>
      <c r="H10" s="42">
        <v>2888300.5559999999</v>
      </c>
      <c r="I10" s="42">
        <v>2339659.8420000002</v>
      </c>
      <c r="J10" s="42">
        <v>2170940.6550000003</v>
      </c>
      <c r="K10" s="42">
        <v>2124970.074</v>
      </c>
      <c r="L10" s="42">
        <v>2125166.4890000001</v>
      </c>
      <c r="M10" s="42">
        <v>2272093.6789999995</v>
      </c>
      <c r="N10" s="26">
        <f t="shared" si="0"/>
        <v>27663141.637000002</v>
      </c>
      <c r="P10" s="27">
        <f t="shared" ref="P10:P27" si="2">P9+1</f>
        <v>2002</v>
      </c>
      <c r="Q10" s="135">
        <f t="shared" ref="Q10" si="3">IF(B10&lt;&gt;"",IF(B9&lt;&gt;"",(B10/B9-1)*100,"-"),"-")</f>
        <v>3.8309143767886411</v>
      </c>
      <c r="R10" s="135">
        <f t="shared" si="1"/>
        <v>0.65727001707494015</v>
      </c>
      <c r="S10" s="135">
        <f t="shared" si="1"/>
        <v>1.390015978954251</v>
      </c>
      <c r="T10" s="135">
        <f t="shared" si="1"/>
        <v>4.2215757668095932</v>
      </c>
      <c r="U10" s="135">
        <f t="shared" si="1"/>
        <v>13.146633257783446</v>
      </c>
      <c r="V10" s="135">
        <f t="shared" si="1"/>
        <v>9.6778333343313871</v>
      </c>
      <c r="W10" s="135">
        <f t="shared" si="1"/>
        <v>1.0737223971012622</v>
      </c>
      <c r="X10" s="135">
        <f t="shared" si="1"/>
        <v>-5.7007462454006124</v>
      </c>
      <c r="Y10" s="135">
        <f t="shared" si="1"/>
        <v>-4.2118674768713893</v>
      </c>
      <c r="Z10" s="135">
        <f t="shared" si="1"/>
        <v>-9.9425473377572686</v>
      </c>
      <c r="AA10" s="135">
        <f t="shared" si="1"/>
        <v>-1.1306774827130939</v>
      </c>
      <c r="AB10" s="135">
        <f t="shared" si="1"/>
        <v>-7.3769245641495456</v>
      </c>
      <c r="AC10" s="136">
        <f t="shared" ref="AC10" si="4">IF(COUNTIF(Q10:AB10,"-")=0,IF(N10&lt;&gt;"",IF(N9&lt;&gt;"",(N10/N9-1)*100,"-"),"-"),"-")</f>
        <v>0.21005801789020229</v>
      </c>
    </row>
    <row r="11" spans="1:29" x14ac:dyDescent="0.2">
      <c r="A11" s="7">
        <v>2003</v>
      </c>
      <c r="B11" s="42">
        <v>2395848.7710000002</v>
      </c>
      <c r="C11" s="42">
        <v>1945537.692</v>
      </c>
      <c r="D11" s="42">
        <v>2128361.7620000001</v>
      </c>
      <c r="E11" s="42">
        <v>2162279.5379999997</v>
      </c>
      <c r="F11" s="42">
        <v>1958065.433</v>
      </c>
      <c r="G11" s="42">
        <v>1964019.6209999996</v>
      </c>
      <c r="H11" s="42">
        <v>2461525.4550000001</v>
      </c>
      <c r="I11" s="42">
        <v>2178409.2189999996</v>
      </c>
      <c r="J11" s="42">
        <v>2067717.3389999997</v>
      </c>
      <c r="K11" s="42">
        <v>2219271.1209999998</v>
      </c>
      <c r="L11" s="42">
        <v>2175276.6980000003</v>
      </c>
      <c r="M11" s="42">
        <v>2370018.2059999998</v>
      </c>
      <c r="N11" s="26">
        <f t="shared" ref="N11" si="5">SUM(B11:M11)</f>
        <v>26026330.854999997</v>
      </c>
      <c r="P11" s="27">
        <f t="shared" si="2"/>
        <v>2003</v>
      </c>
      <c r="Q11" s="135">
        <f t="shared" ref="Q11" si="6">IF(B11&lt;&gt;"",IF(B10&lt;&gt;"",(B11/B10-1)*100,"-"),"-")</f>
        <v>-9.7720594076461058</v>
      </c>
      <c r="R11" s="135">
        <f t="shared" ref="R11" si="7">IF(C11&lt;&gt;"",IF(C10&lt;&gt;"",(C11/C10-1)*100,"-"),"-")</f>
        <v>-6.3472207850854616</v>
      </c>
      <c r="S11" s="135">
        <f t="shared" ref="S11" si="8">IF(D11&lt;&gt;"",IF(D10&lt;&gt;"",(D11/D10-1)*100,"-"),"-")</f>
        <v>-3.0892589845728846</v>
      </c>
      <c r="T11" s="135">
        <f t="shared" ref="T11" si="9">IF(E11&lt;&gt;"",IF(E10&lt;&gt;"",(E11/E10-1)*100,"-"),"-")</f>
        <v>0.55013895051165829</v>
      </c>
      <c r="U11" s="135">
        <f t="shared" ref="U11" si="10">IF(F11&lt;&gt;"",IF(F10&lt;&gt;"",(F11/F10-1)*100,"-"),"-")</f>
        <v>-14.337834721523413</v>
      </c>
      <c r="V11" s="135">
        <f t="shared" ref="V11" si="11">IF(G11&lt;&gt;"",IF(G10&lt;&gt;"",(G11/G10-1)*100,"-"),"-")</f>
        <v>-17.368097254664182</v>
      </c>
      <c r="W11" s="135">
        <f t="shared" ref="W11" si="12">IF(H11&lt;&gt;"",IF(H10&lt;&gt;"",(H11/H10-1)*100,"-"),"-")</f>
        <v>-14.775993451008418</v>
      </c>
      <c r="X11" s="135">
        <f t="shared" ref="X11" si="13">IF(I11&lt;&gt;"",IF(I10&lt;&gt;"",(I11/I10-1)*100,"-"),"-")</f>
        <v>-6.8920541398940882</v>
      </c>
      <c r="Y11" s="135">
        <f t="shared" ref="Y11" si="14">IF(J11&lt;&gt;"",IF(J10&lt;&gt;"",(J11/J10-1)*100,"-"),"-")</f>
        <v>-4.7547737319425076</v>
      </c>
      <c r="Z11" s="135">
        <f t="shared" ref="Z11" si="15">IF(K11&lt;&gt;"",IF(K10&lt;&gt;"",(K11/K10-1)*100,"-"),"-")</f>
        <v>4.4377588255861689</v>
      </c>
      <c r="AA11" s="135">
        <f t="shared" ref="AA11" si="16">IF(L11&lt;&gt;"",IF(L10&lt;&gt;"",(L11/L10-1)*100,"-"),"-")</f>
        <v>2.3579427428097599</v>
      </c>
      <c r="AB11" s="135">
        <f t="shared" ref="AB11" si="17">IF(M11&lt;&gt;"",IF(M10&lt;&gt;"",(M11/M10-1)*100,"-"),"-")</f>
        <v>4.3098807018863372</v>
      </c>
      <c r="AC11" s="136">
        <f t="shared" ref="AC11" si="18">IF(COUNTIF(Q11:AB11,"-")=0,IF(N11&lt;&gt;"",IF(N10&lt;&gt;"",(N11/N10-1)*100,"-"),"-"),"-")</f>
        <v>-5.9169374306016547</v>
      </c>
    </row>
    <row r="12" spans="1:29" x14ac:dyDescent="0.2">
      <c r="A12" s="7">
        <v>2004</v>
      </c>
      <c r="B12" s="42">
        <v>2607276.3120000004</v>
      </c>
      <c r="C12" s="42">
        <v>2180306.0439999998</v>
      </c>
      <c r="D12" s="42">
        <v>2143915.2999999998</v>
      </c>
      <c r="E12" s="42">
        <v>2212436.173</v>
      </c>
      <c r="F12" s="42">
        <v>2333792.514</v>
      </c>
      <c r="G12" s="42">
        <v>2306266.6750000003</v>
      </c>
      <c r="H12" s="42">
        <v>2830447.9290000005</v>
      </c>
      <c r="I12" s="42">
        <v>2559479.8929999997</v>
      </c>
      <c r="J12" s="42">
        <v>2348111.128</v>
      </c>
      <c r="K12" s="42">
        <v>2548643.858</v>
      </c>
      <c r="L12" s="42">
        <v>2449399.9350000001</v>
      </c>
      <c r="M12" s="42">
        <v>2629414.4270000001</v>
      </c>
      <c r="N12" s="26">
        <f t="shared" ref="N12" si="19">SUM(B12:M12)</f>
        <v>29149490.187999997</v>
      </c>
      <c r="P12" s="27">
        <f t="shared" si="2"/>
        <v>2004</v>
      </c>
      <c r="Q12" s="135">
        <f t="shared" ref="Q12" si="20">IF(B12&lt;&gt;"",IF(B11&lt;&gt;"",(B12/B11-1)*100,"-"),"-")</f>
        <v>8.8247448486388649</v>
      </c>
      <c r="R12" s="135">
        <f t="shared" ref="R12" si="21">IF(C12&lt;&gt;"",IF(C11&lt;&gt;"",(C12/C11-1)*100,"-"),"-")</f>
        <v>12.067016381402485</v>
      </c>
      <c r="S12" s="135">
        <f t="shared" ref="S12" si="22">IF(D12&lt;&gt;"",IF(D11&lt;&gt;"",(D12/D11-1)*100,"-"),"-")</f>
        <v>0.73077510964978387</v>
      </c>
      <c r="T12" s="135">
        <f t="shared" ref="T12" si="23">IF(E12&lt;&gt;"",IF(E11&lt;&gt;"",(E12/E11-1)*100,"-"),"-")</f>
        <v>2.3196184451892199</v>
      </c>
      <c r="U12" s="135">
        <f t="shared" ref="U12" si="24">IF(F12&lt;&gt;"",IF(F11&lt;&gt;"",(F12/F11-1)*100,"-"),"-")</f>
        <v>19.188688726522241</v>
      </c>
      <c r="V12" s="135">
        <f t="shared" ref="V12" si="25">IF(G12&lt;&gt;"",IF(G11&lt;&gt;"",(G12/G11-1)*100,"-"),"-")</f>
        <v>17.425846989539863</v>
      </c>
      <c r="W12" s="135">
        <f t="shared" ref="W12" si="26">IF(H12&lt;&gt;"",IF(H11&lt;&gt;"",(H12/H11-1)*100,"-"),"-")</f>
        <v>14.987554699083972</v>
      </c>
      <c r="X12" s="135">
        <f t="shared" ref="X12" si="27">IF(I12&lt;&gt;"",IF(I11&lt;&gt;"",(I12/I11-1)*100,"-"),"-")</f>
        <v>17.493071121638515</v>
      </c>
      <c r="Y12" s="135">
        <f t="shared" ref="Y12" si="28">IF(J12&lt;&gt;"",IF(J11&lt;&gt;"",(J12/J11-1)*100,"-"),"-")</f>
        <v>13.560547358741303</v>
      </c>
      <c r="Z12" s="135">
        <f t="shared" ref="Z12" si="29">IF(K12&lt;&gt;"",IF(K11&lt;&gt;"",(K12/K11-1)*100,"-"),"-")</f>
        <v>14.841482587832044</v>
      </c>
      <c r="AA12" s="135">
        <f t="shared" ref="AA12" si="30">IF(L12&lt;&gt;"",IF(L11&lt;&gt;"",(L12/L11-1)*100,"-"),"-")</f>
        <v>12.601764053834398</v>
      </c>
      <c r="AB12" s="135">
        <f t="shared" ref="AB12" si="31">IF(M12&lt;&gt;"",IF(M11&lt;&gt;"",(M12/M11-1)*100,"-"),"-")</f>
        <v>10.944904150664581</v>
      </c>
      <c r="AC12" s="136">
        <f t="shared" ref="AC12" si="32">IF(COUNTIF(Q12:AB12,"-")=0,IF(N12&lt;&gt;"",IF(N11&lt;&gt;"",(N12/N11-1)*100,"-"),"-"),"-")</f>
        <v>11.999998579899707</v>
      </c>
    </row>
    <row r="13" spans="1:29" x14ac:dyDescent="0.2">
      <c r="A13" s="7">
        <v>2005</v>
      </c>
      <c r="B13" s="42">
        <v>3078065.392</v>
      </c>
      <c r="C13" s="42">
        <v>2447297.0829999996</v>
      </c>
      <c r="D13" s="42">
        <v>2652758.4810000001</v>
      </c>
      <c r="E13" s="42">
        <v>2596637.8149999999</v>
      </c>
      <c r="F13" s="42">
        <v>2716029.3729999997</v>
      </c>
      <c r="G13" s="42">
        <v>2656514.9120000005</v>
      </c>
      <c r="H13" s="42">
        <v>3573131.6340000001</v>
      </c>
      <c r="I13" s="42">
        <v>3001721.2020000005</v>
      </c>
      <c r="J13" s="42">
        <v>3065219.4880000004</v>
      </c>
      <c r="K13" s="42">
        <v>3282652.32</v>
      </c>
      <c r="L13" s="42">
        <v>3010898.3899999992</v>
      </c>
      <c r="M13" s="42">
        <v>3484528.3869999992</v>
      </c>
      <c r="N13" s="26">
        <f t="shared" si="0"/>
        <v>35565454.477000006</v>
      </c>
      <c r="P13" s="27">
        <f t="shared" si="2"/>
        <v>2005</v>
      </c>
      <c r="Q13" s="135">
        <f t="shared" ref="Q13:Q25" si="33">IF(B13&lt;&gt;"",IF(B12&lt;&gt;"",(B13/B12-1)*100,"-"),"-")</f>
        <v>18.056739051138958</v>
      </c>
      <c r="R13" s="135">
        <f t="shared" si="1"/>
        <v>12.245576245350254</v>
      </c>
      <c r="S13" s="135">
        <f t="shared" si="1"/>
        <v>23.734294960253344</v>
      </c>
      <c r="T13" s="135">
        <f t="shared" si="1"/>
        <v>17.365546933678711</v>
      </c>
      <c r="U13" s="135">
        <f t="shared" si="1"/>
        <v>16.378356546566586</v>
      </c>
      <c r="V13" s="135">
        <f t="shared" si="1"/>
        <v>15.186805619519262</v>
      </c>
      <c r="W13" s="135">
        <f t="shared" si="1"/>
        <v>26.239087368139312</v>
      </c>
      <c r="X13" s="135">
        <f t="shared" si="1"/>
        <v>17.27856156281986</v>
      </c>
      <c r="Y13" s="135">
        <f t="shared" si="1"/>
        <v>30.539796496377768</v>
      </c>
      <c r="Z13" s="135">
        <f t="shared" si="1"/>
        <v>28.799961975699475</v>
      </c>
      <c r="AA13" s="135">
        <f t="shared" si="1"/>
        <v>22.923918914858589</v>
      </c>
      <c r="AB13" s="135">
        <f t="shared" si="1"/>
        <v>32.521079644931874</v>
      </c>
      <c r="AC13" s="136">
        <f t="shared" ref="AC13:AC27" si="34">IF(COUNTIF(Q13:AB13,"-")=0,IF(N13&lt;&gt;"",IF(N12&lt;&gt;"",(N13/N12-1)*100,"-"),"-"),"-")</f>
        <v>22.010554035834474</v>
      </c>
    </row>
    <row r="14" spans="1:29" x14ac:dyDescent="0.2">
      <c r="A14" s="7">
        <v>2006</v>
      </c>
      <c r="B14" s="42">
        <v>3832576.2379999994</v>
      </c>
      <c r="C14" s="42">
        <v>2932410.1359999999</v>
      </c>
      <c r="D14" s="42">
        <v>3244157.7109999997</v>
      </c>
      <c r="E14" s="42">
        <v>3209521.8120000004</v>
      </c>
      <c r="F14" s="42">
        <v>3275332.6579999998</v>
      </c>
      <c r="G14" s="42">
        <v>3317103.8730000001</v>
      </c>
      <c r="H14" s="42">
        <v>3708833.0070000002</v>
      </c>
      <c r="I14" s="42">
        <v>3305190.902999999</v>
      </c>
      <c r="J14" s="42">
        <v>3319708.6669999999</v>
      </c>
      <c r="K14" s="42">
        <v>3443057.9109999998</v>
      </c>
      <c r="L14" s="42">
        <v>3210389.6929999995</v>
      </c>
      <c r="M14" s="42">
        <v>3767909.4430000009</v>
      </c>
      <c r="N14" s="26">
        <f t="shared" si="0"/>
        <v>40566192.052000001</v>
      </c>
      <c r="P14" s="27">
        <f t="shared" si="2"/>
        <v>2006</v>
      </c>
      <c r="Q14" s="135">
        <f t="shared" si="33"/>
        <v>24.512502169739459</v>
      </c>
      <c r="R14" s="135">
        <f t="shared" si="1"/>
        <v>19.822401471803673</v>
      </c>
      <c r="S14" s="135">
        <f t="shared" si="1"/>
        <v>22.293745707941802</v>
      </c>
      <c r="T14" s="135">
        <f t="shared" si="1"/>
        <v>23.602983575897763</v>
      </c>
      <c r="U14" s="135">
        <f t="shared" si="1"/>
        <v>20.592681749322161</v>
      </c>
      <c r="V14" s="135">
        <f t="shared" si="1"/>
        <v>24.8667514726151</v>
      </c>
      <c r="W14" s="135">
        <f t="shared" si="1"/>
        <v>3.797827421434441</v>
      </c>
      <c r="X14" s="135">
        <f t="shared" si="1"/>
        <v>10.10985633168735</v>
      </c>
      <c r="Y14" s="135">
        <f t="shared" si="1"/>
        <v>8.3024781747701013</v>
      </c>
      <c r="Z14" s="135">
        <f t="shared" si="1"/>
        <v>4.8864629989203268</v>
      </c>
      <c r="AA14" s="135">
        <f t="shared" si="1"/>
        <v>6.6256404952941717</v>
      </c>
      <c r="AB14" s="135">
        <f t="shared" si="1"/>
        <v>8.1325512243560318</v>
      </c>
      <c r="AC14" s="136">
        <f t="shared" si="34"/>
        <v>14.06065984123428</v>
      </c>
    </row>
    <row r="15" spans="1:29" x14ac:dyDescent="0.2">
      <c r="A15" s="7">
        <v>2007</v>
      </c>
      <c r="B15" s="42">
        <v>4248217.2379999999</v>
      </c>
      <c r="C15" s="42">
        <v>3394627.6980000003</v>
      </c>
      <c r="D15" s="42">
        <v>3513635.2719999999</v>
      </c>
      <c r="E15" s="42">
        <v>3833445.7030000007</v>
      </c>
      <c r="F15" s="42">
        <v>3735217.8059999999</v>
      </c>
      <c r="G15" s="42">
        <v>3744487.2580000004</v>
      </c>
      <c r="H15" s="42">
        <v>4119706.8359999992</v>
      </c>
      <c r="I15" s="42">
        <v>3276748.0190000008</v>
      </c>
      <c r="J15" s="42">
        <v>3545060.1249999995</v>
      </c>
      <c r="K15" s="42">
        <v>1</v>
      </c>
      <c r="L15" s="42">
        <v>3946806.8249999993</v>
      </c>
      <c r="M15" s="42">
        <v>4373473.0270000007</v>
      </c>
      <c r="N15" s="26">
        <f t="shared" si="0"/>
        <v>41731426.807000004</v>
      </c>
      <c r="P15" s="27">
        <f t="shared" si="2"/>
        <v>2007</v>
      </c>
      <c r="Q15" s="135">
        <f t="shared" si="33"/>
        <v>10.84495060734656</v>
      </c>
      <c r="R15" s="135">
        <f t="shared" si="1"/>
        <v>15.762377722186427</v>
      </c>
      <c r="S15" s="135">
        <f t="shared" si="1"/>
        <v>8.3065493421075054</v>
      </c>
      <c r="T15" s="135">
        <f t="shared" si="1"/>
        <v>19.439777248661372</v>
      </c>
      <c r="U15" s="135">
        <f t="shared" si="1"/>
        <v>14.040868394748562</v>
      </c>
      <c r="V15" s="135">
        <f t="shared" si="1"/>
        <v>12.884232793514339</v>
      </c>
      <c r="W15" s="135">
        <f t="shared" si="1"/>
        <v>11.078250981495286</v>
      </c>
      <c r="X15" s="135">
        <f t="shared" si="1"/>
        <v>-0.86055192679435066</v>
      </c>
      <c r="Y15" s="135">
        <f t="shared" si="1"/>
        <v>6.7882901966710429</v>
      </c>
      <c r="Z15" s="135">
        <f t="shared" si="1"/>
        <v>-99.999970956050532</v>
      </c>
      <c r="AA15" s="135">
        <f t="shared" si="1"/>
        <v>22.938558942102858</v>
      </c>
      <c r="AB15" s="135">
        <f t="shared" si="1"/>
        <v>16.07160663388585</v>
      </c>
      <c r="AC15" s="136">
        <f t="shared" si="34"/>
        <v>2.8724282365629517</v>
      </c>
    </row>
    <row r="16" spans="1:29" x14ac:dyDescent="0.2">
      <c r="A16" s="7">
        <v>2008</v>
      </c>
      <c r="B16" s="42">
        <v>4588123.0310000004</v>
      </c>
      <c r="C16" s="42">
        <v>3844812.0869999994</v>
      </c>
      <c r="D16" s="42">
        <v>3985554.4340000004</v>
      </c>
      <c r="E16" s="42">
        <v>4063860.0010000002</v>
      </c>
      <c r="F16" s="42">
        <v>4420563.3380000005</v>
      </c>
      <c r="G16" s="42">
        <v>4067068.6080000005</v>
      </c>
      <c r="H16" s="42">
        <v>4384867.7570000002</v>
      </c>
      <c r="I16" s="42">
        <v>4474214.7549999999</v>
      </c>
      <c r="J16" s="42">
        <v>3710021.5999999992</v>
      </c>
      <c r="K16" s="42">
        <v>3870494.3680000002</v>
      </c>
      <c r="L16" s="42">
        <v>3884076.0689999997</v>
      </c>
      <c r="M16" s="42">
        <v>4420736.1130000008</v>
      </c>
      <c r="N16" s="26">
        <f t="shared" si="0"/>
        <v>49714392.160999998</v>
      </c>
      <c r="P16" s="27">
        <f t="shared" si="2"/>
        <v>2008</v>
      </c>
      <c r="Q16" s="135">
        <f t="shared" si="33"/>
        <v>8.0011396300445181</v>
      </c>
      <c r="R16" s="135">
        <f t="shared" si="1"/>
        <v>13.261671943148068</v>
      </c>
      <c r="S16" s="135">
        <f t="shared" si="1"/>
        <v>13.431079934810054</v>
      </c>
      <c r="T16" s="135">
        <f t="shared" si="1"/>
        <v>6.0106315793042375</v>
      </c>
      <c r="U16" s="135">
        <f t="shared" si="1"/>
        <v>18.348207992024147</v>
      </c>
      <c r="V16" s="135">
        <f t="shared" si="1"/>
        <v>8.6148336948086435</v>
      </c>
      <c r="W16" s="135">
        <f t="shared" si="1"/>
        <v>6.4364026751344561</v>
      </c>
      <c r="X16" s="135">
        <f t="shared" si="1"/>
        <v>36.544364383729523</v>
      </c>
      <c r="Y16" s="135">
        <f t="shared" si="1"/>
        <v>4.6532772134576961</v>
      </c>
      <c r="Z16" s="135">
        <f t="shared" si="1"/>
        <v>387049336.80000001</v>
      </c>
      <c r="AA16" s="135">
        <f t="shared" si="1"/>
        <v>-1.589405278278333</v>
      </c>
      <c r="AB16" s="135">
        <f t="shared" si="1"/>
        <v>1.0806762888033727</v>
      </c>
      <c r="AC16" s="136">
        <f t="shared" si="34"/>
        <v>19.129385129628339</v>
      </c>
    </row>
    <row r="17" spans="1:29" x14ac:dyDescent="0.2">
      <c r="A17" s="7">
        <v>2009</v>
      </c>
      <c r="B17" s="42">
        <v>4997875.3950000005</v>
      </c>
      <c r="C17" s="42">
        <v>3790984.9819999994</v>
      </c>
      <c r="D17" s="42">
        <v>4096412.0340000005</v>
      </c>
      <c r="E17" s="42">
        <v>4180027.9189999998</v>
      </c>
      <c r="F17" s="42">
        <v>4132322.1510000001</v>
      </c>
      <c r="G17" s="42">
        <v>4447092.1160000013</v>
      </c>
      <c r="H17" s="42">
        <v>5423446.1030000011</v>
      </c>
      <c r="I17" s="42">
        <v>4597998.3570000017</v>
      </c>
      <c r="J17" s="42">
        <v>4763107.7569999993</v>
      </c>
      <c r="K17" s="42">
        <v>5421769.5300000012</v>
      </c>
      <c r="L17" s="42">
        <v>5127431.7169999992</v>
      </c>
      <c r="M17" s="42">
        <v>5884401.273</v>
      </c>
      <c r="N17" s="26">
        <f t="shared" si="0"/>
        <v>56862869.334000006</v>
      </c>
      <c r="P17" s="27">
        <f t="shared" si="2"/>
        <v>2009</v>
      </c>
      <c r="Q17" s="135">
        <f t="shared" si="33"/>
        <v>8.9307187543027347</v>
      </c>
      <c r="R17" s="135">
        <f t="shared" si="1"/>
        <v>-1.3999931279346289</v>
      </c>
      <c r="S17" s="135">
        <f t="shared" si="1"/>
        <v>2.7814850313997663</v>
      </c>
      <c r="T17" s="135">
        <f t="shared" si="1"/>
        <v>2.8585610225601688</v>
      </c>
      <c r="U17" s="135">
        <f t="shared" si="1"/>
        <v>-6.5204627772714963</v>
      </c>
      <c r="V17" s="135">
        <f t="shared" si="1"/>
        <v>9.3439168262981163</v>
      </c>
      <c r="W17" s="135">
        <f t="shared" si="1"/>
        <v>23.685511252694337</v>
      </c>
      <c r="X17" s="135">
        <f t="shared" si="1"/>
        <v>2.7665994767388291</v>
      </c>
      <c r="Y17" s="135">
        <f t="shared" si="1"/>
        <v>28.384906357418526</v>
      </c>
      <c r="Z17" s="135">
        <f t="shared" si="1"/>
        <v>40.079509605425187</v>
      </c>
      <c r="AA17" s="135">
        <f t="shared" si="1"/>
        <v>32.011619389321488</v>
      </c>
      <c r="AB17" s="135">
        <f t="shared" si="1"/>
        <v>33.109082347073794</v>
      </c>
      <c r="AC17" s="136">
        <f t="shared" si="34"/>
        <v>14.379089962217929</v>
      </c>
    </row>
    <row r="18" spans="1:29" x14ac:dyDescent="0.2">
      <c r="A18" s="7">
        <v>2010</v>
      </c>
      <c r="B18" s="42">
        <v>6580733.1270000022</v>
      </c>
      <c r="C18" s="42">
        <v>5337011.0230000028</v>
      </c>
      <c r="D18" s="42">
        <v>5325356.29</v>
      </c>
      <c r="E18" s="42">
        <v>5091371.8570000008</v>
      </c>
      <c r="F18" s="42">
        <v>4931306.9539999999</v>
      </c>
      <c r="G18" s="42">
        <v>5200875.7989999987</v>
      </c>
      <c r="H18" s="42">
        <v>6393455.3510000007</v>
      </c>
      <c r="I18" s="42">
        <v>6090115.5380000006</v>
      </c>
      <c r="J18" s="42">
        <v>6165132.5280000009</v>
      </c>
      <c r="K18" s="42">
        <v>6285241.6709999992</v>
      </c>
      <c r="L18" s="42">
        <v>6051499.0879999986</v>
      </c>
      <c r="M18" s="42">
        <v>6827364.0549999997</v>
      </c>
      <c r="N18" s="26">
        <f t="shared" si="0"/>
        <v>70279463.281000003</v>
      </c>
      <c r="P18" s="27">
        <f t="shared" si="2"/>
        <v>2010</v>
      </c>
      <c r="Q18" s="135">
        <f t="shared" si="33"/>
        <v>31.670612148184652</v>
      </c>
      <c r="R18" s="135">
        <f t="shared" si="1"/>
        <v>40.78164509594999</v>
      </c>
      <c r="S18" s="135">
        <f t="shared" si="1"/>
        <v>30.00050399715235</v>
      </c>
      <c r="T18" s="135">
        <f t="shared" si="1"/>
        <v>21.80234093312048</v>
      </c>
      <c r="U18" s="135">
        <f t="shared" si="1"/>
        <v>19.335007625352961</v>
      </c>
      <c r="V18" s="135">
        <f t="shared" si="1"/>
        <v>16.950035289082301</v>
      </c>
      <c r="W18" s="135">
        <f t="shared" si="1"/>
        <v>17.885477786225913</v>
      </c>
      <c r="X18" s="135">
        <f t="shared" si="1"/>
        <v>32.451450939046047</v>
      </c>
      <c r="Y18" s="135">
        <f t="shared" si="1"/>
        <v>29.435084036038141</v>
      </c>
      <c r="Z18" s="135">
        <f t="shared" si="1"/>
        <v>15.926020761712412</v>
      </c>
      <c r="AA18" s="135">
        <f t="shared" si="1"/>
        <v>18.022031730549504</v>
      </c>
      <c r="AB18" s="135">
        <f t="shared" si="1"/>
        <v>16.024787200130142</v>
      </c>
      <c r="AC18" s="136">
        <f t="shared" si="34"/>
        <v>23.594648149381747</v>
      </c>
    </row>
    <row r="19" spans="1:29" x14ac:dyDescent="0.2">
      <c r="A19" s="7">
        <v>2011</v>
      </c>
      <c r="B19" s="42">
        <v>7618766.2219999991</v>
      </c>
      <c r="C19" s="42">
        <v>5822114.2059999984</v>
      </c>
      <c r="D19" s="42">
        <v>6663132.563000001</v>
      </c>
      <c r="E19" s="42">
        <v>6673789.0369999995</v>
      </c>
      <c r="F19" s="42">
        <v>6329341.6630000006</v>
      </c>
      <c r="G19" s="42">
        <v>6206199.2889999999</v>
      </c>
      <c r="H19" s="42">
        <v>7645686.0040000007</v>
      </c>
      <c r="I19" s="42">
        <v>6850493.1379999993</v>
      </c>
      <c r="J19" s="42">
        <v>6724206.6220000004</v>
      </c>
      <c r="K19" s="42">
        <v>6835096.9529999997</v>
      </c>
      <c r="L19" s="42">
        <v>6641549.4229999995</v>
      </c>
      <c r="M19" s="42">
        <v>7451614.4250000007</v>
      </c>
      <c r="N19" s="26">
        <f t="shared" ref="N19:N27" si="35">SUM(B19:M19)</f>
        <v>81461989.544999987</v>
      </c>
      <c r="P19" s="27">
        <f t="shared" si="2"/>
        <v>2011</v>
      </c>
      <c r="Q19" s="135">
        <f t="shared" si="33"/>
        <v>15.773821471973459</v>
      </c>
      <c r="R19" s="135">
        <f t="shared" si="1"/>
        <v>9.0894169209962072</v>
      </c>
      <c r="S19" s="135">
        <f t="shared" si="1"/>
        <v>25.120878306529249</v>
      </c>
      <c r="T19" s="135">
        <f t="shared" si="1"/>
        <v>31.080369386580408</v>
      </c>
      <c r="U19" s="135">
        <f t="shared" si="1"/>
        <v>28.350186310466707</v>
      </c>
      <c r="V19" s="135">
        <f t="shared" si="1"/>
        <v>19.32988844289072</v>
      </c>
      <c r="W19" s="135">
        <f t="shared" si="1"/>
        <v>19.586132760028406</v>
      </c>
      <c r="X19" s="135">
        <f t="shared" si="1"/>
        <v>12.48543800615165</v>
      </c>
      <c r="Y19" s="135">
        <f t="shared" si="1"/>
        <v>9.0683223995732263</v>
      </c>
      <c r="Z19" s="135">
        <f t="shared" si="1"/>
        <v>8.748355445694699</v>
      </c>
      <c r="AA19" s="135">
        <f t="shared" si="1"/>
        <v>9.7504820940989454</v>
      </c>
      <c r="AB19" s="135">
        <f t="shared" si="1"/>
        <v>9.1433584758503272</v>
      </c>
      <c r="AC19" s="136">
        <f t="shared" si="34"/>
        <v>15.911513466300441</v>
      </c>
    </row>
    <row r="20" spans="1:29" x14ac:dyDescent="0.2">
      <c r="A20" s="7">
        <v>2012</v>
      </c>
      <c r="B20" s="42">
        <v>8218481.7529999996</v>
      </c>
      <c r="C20" s="42">
        <v>6598282.6079999991</v>
      </c>
      <c r="D20" s="42">
        <v>6747823.1959999995</v>
      </c>
      <c r="E20" s="42">
        <v>7008546.2489999998</v>
      </c>
      <c r="F20" s="42">
        <v>6689562.2259999989</v>
      </c>
      <c r="G20" s="42">
        <v>6905390.9309999999</v>
      </c>
      <c r="H20" s="42">
        <v>8275242.7470000014</v>
      </c>
      <c r="I20" s="42">
        <v>7313839.5139999995</v>
      </c>
      <c r="J20" s="42">
        <v>7239240.1859999998</v>
      </c>
      <c r="K20" s="42">
        <v>7293508.3689999999</v>
      </c>
      <c r="L20" s="42">
        <v>7121869.0460000001</v>
      </c>
      <c r="M20" s="42">
        <v>7635549.0029999996</v>
      </c>
      <c r="N20" s="26">
        <f t="shared" si="35"/>
        <v>87047335.827999994</v>
      </c>
      <c r="P20" s="27">
        <f t="shared" si="2"/>
        <v>2012</v>
      </c>
      <c r="Q20" s="135">
        <f t="shared" si="33"/>
        <v>7.8715570674456226</v>
      </c>
      <c r="R20" s="135">
        <f t="shared" si="1"/>
        <v>13.331384004802205</v>
      </c>
      <c r="S20" s="135">
        <f t="shared" si="1"/>
        <v>1.2710332895113252</v>
      </c>
      <c r="T20" s="135">
        <f t="shared" si="1"/>
        <v>5.015999309299124</v>
      </c>
      <c r="U20" s="135">
        <f t="shared" si="1"/>
        <v>5.6912801074679109</v>
      </c>
      <c r="V20" s="135">
        <f t="shared" si="1"/>
        <v>11.266019820524642</v>
      </c>
      <c r="W20" s="135">
        <f t="shared" si="1"/>
        <v>8.2341433152059107</v>
      </c>
      <c r="X20" s="135">
        <f t="shared" si="1"/>
        <v>6.7636937468019243</v>
      </c>
      <c r="Y20" s="135">
        <f t="shared" si="1"/>
        <v>7.6593952707362023</v>
      </c>
      <c r="Z20" s="135">
        <f t="shared" si="1"/>
        <v>6.7067288021247284</v>
      </c>
      <c r="AA20" s="135">
        <f t="shared" si="1"/>
        <v>7.2320416879927407</v>
      </c>
      <c r="AB20" s="135">
        <f t="shared" si="1"/>
        <v>2.4683856075926602</v>
      </c>
      <c r="AC20" s="136">
        <f t="shared" si="34"/>
        <v>6.8563833441787514</v>
      </c>
    </row>
    <row r="21" spans="1:29" x14ac:dyDescent="0.2">
      <c r="A21" s="7">
        <v>2013</v>
      </c>
      <c r="B21" s="42">
        <v>8158934.4480000008</v>
      </c>
      <c r="C21" s="42">
        <v>6337497.6219999995</v>
      </c>
      <c r="D21" s="42">
        <v>6830505.0249999985</v>
      </c>
      <c r="E21" s="42">
        <v>6783612.7160000009</v>
      </c>
      <c r="F21" s="42">
        <v>7046306.4220000003</v>
      </c>
      <c r="G21" s="42">
        <v>7106740.6330000013</v>
      </c>
      <c r="H21" s="42">
        <v>8192626.6630000006</v>
      </c>
      <c r="I21" s="42">
        <v>7284259.7760000005</v>
      </c>
      <c r="J21" s="42">
        <v>7201732.3020000001</v>
      </c>
      <c r="K21" s="42">
        <v>7598910.7439999999</v>
      </c>
      <c r="L21" s="42">
        <v>7449857.4029999999</v>
      </c>
      <c r="M21" s="42">
        <v>8252325.8160000006</v>
      </c>
      <c r="N21" s="26">
        <f t="shared" si="35"/>
        <v>88243309.570000008</v>
      </c>
      <c r="P21" s="27">
        <f t="shared" si="2"/>
        <v>2013</v>
      </c>
      <c r="Q21" s="135">
        <f t="shared" si="33"/>
        <v>-0.72455359505132488</v>
      </c>
      <c r="R21" s="135">
        <f t="shared" si="1"/>
        <v>-3.9523161024326847</v>
      </c>
      <c r="S21" s="135">
        <f t="shared" si="1"/>
        <v>1.2253111351377965</v>
      </c>
      <c r="T21" s="135">
        <f t="shared" si="1"/>
        <v>-3.209417830867467</v>
      </c>
      <c r="U21" s="135">
        <f t="shared" si="1"/>
        <v>5.3328481587847643</v>
      </c>
      <c r="V21" s="135">
        <f t="shared" si="1"/>
        <v>2.9158334989564993</v>
      </c>
      <c r="W21" s="135">
        <f t="shared" si="1"/>
        <v>-0.99835239310595014</v>
      </c>
      <c r="X21" s="135">
        <f t="shared" si="1"/>
        <v>-0.40443515260867313</v>
      </c>
      <c r="Y21" s="135">
        <f t="shared" si="1"/>
        <v>-0.51811907101156907</v>
      </c>
      <c r="Z21" s="135">
        <f t="shared" si="1"/>
        <v>4.1873178112479925</v>
      </c>
      <c r="AA21" s="135">
        <f t="shared" si="1"/>
        <v>4.605369108608004</v>
      </c>
      <c r="AB21" s="135">
        <f t="shared" si="1"/>
        <v>8.0777009322796633</v>
      </c>
      <c r="AC21" s="136">
        <f t="shared" si="34"/>
        <v>1.3739349178511162</v>
      </c>
    </row>
    <row r="22" spans="1:29" x14ac:dyDescent="0.2">
      <c r="A22" s="7">
        <v>2014</v>
      </c>
      <c r="B22" s="42">
        <v>8781346.5199999977</v>
      </c>
      <c r="C22" s="42">
        <v>7044267.5709999986</v>
      </c>
      <c r="D22" s="42">
        <v>7389513.2630000003</v>
      </c>
      <c r="E22" s="42">
        <v>7332704.4039999992</v>
      </c>
      <c r="F22" s="42">
        <v>7339591.8020000001</v>
      </c>
      <c r="G22" s="42">
        <v>7138071.6539999992</v>
      </c>
      <c r="H22" s="42">
        <v>8240871.5459999992</v>
      </c>
      <c r="I22" s="42">
        <v>7726626.2709999997</v>
      </c>
      <c r="J22" s="42">
        <v>7431100.8700000001</v>
      </c>
      <c r="K22" s="42">
        <v>8091870.4289999995</v>
      </c>
      <c r="L22" s="42">
        <v>7954140.04</v>
      </c>
      <c r="M22" s="42">
        <v>8867941.0450000018</v>
      </c>
      <c r="N22" s="26">
        <f t="shared" si="35"/>
        <v>93338045.415000007</v>
      </c>
      <c r="P22" s="27">
        <f t="shared" si="2"/>
        <v>2014</v>
      </c>
      <c r="Q22" s="135">
        <f t="shared" si="33"/>
        <v>7.6285950814639625</v>
      </c>
      <c r="R22" s="135">
        <f t="shared" si="1"/>
        <v>11.152192728980559</v>
      </c>
      <c r="S22" s="135">
        <f t="shared" si="1"/>
        <v>8.1839957068182034</v>
      </c>
      <c r="T22" s="135">
        <f t="shared" si="1"/>
        <v>8.0943843787676162</v>
      </c>
      <c r="U22" s="135">
        <f t="shared" si="1"/>
        <v>4.1622569674844678</v>
      </c>
      <c r="V22" s="135">
        <f t="shared" si="1"/>
        <v>0.44086343681255524</v>
      </c>
      <c r="W22" s="135">
        <f t="shared" si="1"/>
        <v>0.58888174677707017</v>
      </c>
      <c r="X22" s="135">
        <f>IF(I22&lt;&gt;"",IF(I21&lt;&gt;"",(I22/I21-1)*100,"-"),"-")</f>
        <v>6.0729093772506237</v>
      </c>
      <c r="Y22" s="135">
        <f t="shared" si="1"/>
        <v>3.1849082745869506</v>
      </c>
      <c r="Z22" s="135">
        <f t="shared" si="1"/>
        <v>6.4872414166627035</v>
      </c>
      <c r="AA22" s="135">
        <f t="shared" si="1"/>
        <v>6.7690240191299322</v>
      </c>
      <c r="AB22" s="135">
        <f t="shared" si="1"/>
        <v>7.4598997025349778</v>
      </c>
      <c r="AC22" s="136">
        <f t="shared" si="34"/>
        <v>5.773509481711514</v>
      </c>
    </row>
    <row r="23" spans="1:29" x14ac:dyDescent="0.2">
      <c r="A23" s="7">
        <v>2015</v>
      </c>
      <c r="B23" s="42">
        <v>9579995.8239999972</v>
      </c>
      <c r="C23" s="42">
        <v>7338354.7859999994</v>
      </c>
      <c r="D23" s="42">
        <v>7613081.8919999991</v>
      </c>
      <c r="E23" s="42">
        <v>7571100.1739999996</v>
      </c>
      <c r="F23" s="42">
        <v>7433660.7479999987</v>
      </c>
      <c r="G23" s="42">
        <v>7296431.9980000015</v>
      </c>
      <c r="H23" s="42">
        <v>8955845.1400000006</v>
      </c>
      <c r="I23" s="42">
        <v>7701823.0670000007</v>
      </c>
      <c r="J23" s="42">
        <v>7399009.188000001</v>
      </c>
      <c r="K23" s="42">
        <v>7666885.807</v>
      </c>
      <c r="L23" s="42">
        <v>7353737.4370000008</v>
      </c>
      <c r="M23" s="42">
        <v>8463936.7119999994</v>
      </c>
      <c r="N23" s="31">
        <f t="shared" si="35"/>
        <v>94373862.773000002</v>
      </c>
      <c r="P23" s="27">
        <f t="shared" si="2"/>
        <v>2015</v>
      </c>
      <c r="Q23" s="135">
        <f t="shared" si="33"/>
        <v>9.0948387263961372</v>
      </c>
      <c r="R23" s="135">
        <f t="shared" ref="R23" si="36">IF(C23&lt;&gt;"",IF(C22&lt;&gt;"",(C23/C22-1)*100,"-"),"-")</f>
        <v>4.1748444680140384</v>
      </c>
      <c r="S23" s="135">
        <f t="shared" si="1"/>
        <v>3.0254851847878683</v>
      </c>
      <c r="T23" s="135">
        <f t="shared" si="1"/>
        <v>3.2511302360689109</v>
      </c>
      <c r="U23" s="135">
        <f t="shared" si="1"/>
        <v>1.2816645467172316</v>
      </c>
      <c r="V23" s="135">
        <f t="shared" si="1"/>
        <v>2.2185311618616366</v>
      </c>
      <c r="W23" s="135">
        <f t="shared" si="1"/>
        <v>8.675946348745601</v>
      </c>
      <c r="X23" s="135">
        <f>IF(I23&lt;&gt;"",IF(I22&lt;&gt;"",(I23/I22-1)*100,"-"),"-")</f>
        <v>-0.32100949534846768</v>
      </c>
      <c r="Y23" s="135">
        <f t="shared" si="1"/>
        <v>-0.43185636369916791</v>
      </c>
      <c r="Z23" s="135">
        <f t="shared" si="1"/>
        <v>-5.2519948969637635</v>
      </c>
      <c r="AA23" s="135">
        <f t="shared" si="1"/>
        <v>-7.5483031475518159</v>
      </c>
      <c r="AB23" s="135">
        <f t="shared" si="1"/>
        <v>-4.5557850570938534</v>
      </c>
      <c r="AC23" s="136">
        <f t="shared" si="34"/>
        <v>1.1097482847369999</v>
      </c>
    </row>
    <row r="24" spans="1:29" x14ac:dyDescent="0.2">
      <c r="A24" s="7">
        <v>2016</v>
      </c>
      <c r="B24" s="42">
        <v>9213759.248999998</v>
      </c>
      <c r="C24" s="42">
        <v>7128485.4169999994</v>
      </c>
      <c r="D24" s="42">
        <v>7067301.54</v>
      </c>
      <c r="E24" s="42">
        <v>6646937.3940000013</v>
      </c>
      <c r="F24" s="42">
        <v>6854451.5589999985</v>
      </c>
      <c r="G24" s="42">
        <v>6836089.8829999994</v>
      </c>
      <c r="H24" s="42">
        <v>8344050.1300000018</v>
      </c>
      <c r="I24" s="42">
        <v>7234103.1389999995</v>
      </c>
      <c r="J24" s="42">
        <v>7038127.8480000012</v>
      </c>
      <c r="K24" s="42">
        <v>7236289.5430000005</v>
      </c>
      <c r="L24" s="42">
        <v>7200644.6109999996</v>
      </c>
      <c r="M24" s="42">
        <v>8226623.824000001</v>
      </c>
      <c r="N24" s="31">
        <f t="shared" si="35"/>
        <v>89026864.136999995</v>
      </c>
      <c r="P24" s="27">
        <f t="shared" si="2"/>
        <v>2016</v>
      </c>
      <c r="Q24" s="135">
        <f t="shared" si="33"/>
        <v>-3.8229304242753059</v>
      </c>
      <c r="R24" s="135">
        <f t="shared" ref="R24" si="37">IF(C24&lt;&gt;"",IF(C23&lt;&gt;"",(C24/C23-1)*100,"-"),"-")</f>
        <v>-2.8598967359875438</v>
      </c>
      <c r="S24" s="135">
        <f t="shared" ref="S24" si="38">IF(D24&lt;&gt;"",IF(D23&lt;&gt;"",(D24/D23-1)*100,"-"),"-")</f>
        <v>-7.168980443695439</v>
      </c>
      <c r="T24" s="135">
        <f t="shared" ref="T24" si="39">IF(E24&lt;&gt;"",IF(E23&lt;&gt;"",(E24/E23-1)*100,"-"),"-")</f>
        <v>-12.206452942911472</v>
      </c>
      <c r="U24" s="135">
        <f t="shared" ref="U24" si="40">IF(F24&lt;&gt;"",IF(F23&lt;&gt;"",(F24/F23-1)*100,"-"),"-")</f>
        <v>-7.7917086699959341</v>
      </c>
      <c r="V24" s="135">
        <f t="shared" ref="V24" si="41">IF(G24&lt;&gt;"",IF(G23&lt;&gt;"",(G24/G23-1)*100,"-"),"-")</f>
        <v>-6.3091400718349071</v>
      </c>
      <c r="W24" s="135">
        <f t="shared" ref="W24" si="42">IF(H24&lt;&gt;"",IF(H23&lt;&gt;"",(H24/H23-1)*100,"-"),"-")</f>
        <v>-6.8312370349896341</v>
      </c>
      <c r="X24" s="135">
        <f>IF(I24&lt;&gt;"",IF(I23&lt;&gt;"",(I24/I23-1)*100,"-"),"-")</f>
        <v>-6.0728469601442843</v>
      </c>
      <c r="Y24" s="137">
        <f t="shared" ref="Y24" si="43">IF(J24&lt;&gt;"",IF(J23&lt;&gt;"",(J24/J23-1)*100,"-"),"-")</f>
        <v>-4.8774279208260936</v>
      </c>
      <c r="Z24" s="137">
        <f t="shared" ref="Z24" si="44">IF(K24&lt;&gt;"",IF(K23&lt;&gt;"",(K24/K23-1)*100,"-"),"-")</f>
        <v>-5.6163124747059312</v>
      </c>
      <c r="AA24" s="137">
        <f t="shared" ref="AA24" si="45">IF(L24&lt;&gt;"",IF(L23&lt;&gt;"",(L24/L23-1)*100,"-"),"-")</f>
        <v>-2.0818369884913479</v>
      </c>
      <c r="AB24" s="137">
        <f t="shared" ref="AB24" si="46">IF(M24&lt;&gt;"",IF(M23&lt;&gt;"",(M24/M23-1)*100,"-"),"-")</f>
        <v>-2.8038121748186207</v>
      </c>
      <c r="AC24" s="136">
        <f t="shared" si="34"/>
        <v>-5.6657621918701047</v>
      </c>
    </row>
    <row r="25" spans="1:29" x14ac:dyDescent="0.2">
      <c r="A25" s="7">
        <v>2017</v>
      </c>
      <c r="B25" s="42">
        <v>9049018.6500000022</v>
      </c>
      <c r="C25" s="42">
        <v>6754690.8889999995</v>
      </c>
      <c r="D25" s="42">
        <v>7453369.148000001</v>
      </c>
      <c r="E25" s="42">
        <v>6833693.915000001</v>
      </c>
      <c r="F25" s="42">
        <v>7006120.1450000005</v>
      </c>
      <c r="G25" s="42">
        <v>6947783.097000001</v>
      </c>
      <c r="H25" s="42">
        <v>8649658.970999999</v>
      </c>
      <c r="I25" s="42">
        <v>7626335.7490000008</v>
      </c>
      <c r="J25" s="42">
        <v>7491030.8349999981</v>
      </c>
      <c r="K25" s="42">
        <v>7799247.6310000001</v>
      </c>
      <c r="L25" s="42">
        <v>7610145.4230000004</v>
      </c>
      <c r="M25" s="42">
        <v>8693226.8379999995</v>
      </c>
      <c r="N25" s="31">
        <f t="shared" si="35"/>
        <v>91914321.291000009</v>
      </c>
      <c r="P25" s="27">
        <f t="shared" si="2"/>
        <v>2017</v>
      </c>
      <c r="Q25" s="135">
        <f t="shared" si="33"/>
        <v>-1.7879846276412703</v>
      </c>
      <c r="R25" s="135">
        <f t="shared" ref="R25" si="47">IF(C25&lt;&gt;"",IF(C24&lt;&gt;"",(C25/C24-1)*100,"-"),"-")</f>
        <v>-5.2436738820924811</v>
      </c>
      <c r="S25" s="135">
        <f t="shared" ref="S25" si="48">IF(D25&lt;&gt;"",IF(D24&lt;&gt;"",(D25/D24-1)*100,"-"),"-")</f>
        <v>5.4627300931608502</v>
      </c>
      <c r="T25" s="135">
        <f t="shared" ref="T25" si="49">IF(E25&lt;&gt;"",IF(E24&lt;&gt;"",(E25/E24-1)*100,"-"),"-")</f>
        <v>2.8096627052419665</v>
      </c>
      <c r="U25" s="135">
        <f t="shared" ref="U25" si="50">IF(F25&lt;&gt;"",IF(F24&lt;&gt;"",(F25/F24-1)*100,"-"),"-")</f>
        <v>2.2127019892767219</v>
      </c>
      <c r="V25" s="135">
        <f t="shared" ref="V25" si="51">IF(G25&lt;&gt;"",IF(G24&lt;&gt;"",(G25/G24-1)*100,"-"),"-")</f>
        <v>1.6338757376166191</v>
      </c>
      <c r="W25" s="135">
        <f t="shared" ref="W25" si="52">IF(H25&lt;&gt;"",IF(H24&lt;&gt;"",(H25/H24-1)*100,"-"),"-")</f>
        <v>3.6625959364891436</v>
      </c>
      <c r="X25" s="135">
        <f>IF(I25&lt;&gt;"",IF(I24&lt;&gt;"",(I25/I24-1)*100,"-"),"-")</f>
        <v>5.4219936108655054</v>
      </c>
      <c r="Y25" s="137">
        <f t="shared" ref="Y25" si="53">IF(J25&lt;&gt;"",IF(J24&lt;&gt;"",(J25/J24-1)*100,"-"),"-")</f>
        <v>6.4349923272379428</v>
      </c>
      <c r="Z25" s="137">
        <f t="shared" ref="Z25:Z27" si="54">IF(K25&lt;&gt;"",IF(K24&lt;&gt;"",(K25/K24-1)*100,"-"),"-")</f>
        <v>7.7796512239421745</v>
      </c>
      <c r="AA25" s="137">
        <f t="shared" ref="AA25:AB27" si="55">IF(L25&lt;&gt;"",IF(L24&lt;&gt;"",(L25/L24-1)*100,"-"),"-")</f>
        <v>5.6870021244268987</v>
      </c>
      <c r="AB25" s="137">
        <f t="shared" ref="AB25" si="56">IF(M25&lt;&gt;"",IF(M24&lt;&gt;"",(M25/M24-1)*100,"-"),"-")</f>
        <v>5.6718652023294291</v>
      </c>
      <c r="AC25" s="136">
        <f t="shared" si="34"/>
        <v>3.2433548929193146</v>
      </c>
    </row>
    <row r="26" spans="1:29" x14ac:dyDescent="0.2">
      <c r="A26" s="7">
        <v>2018</v>
      </c>
      <c r="B26" s="42">
        <v>9306106.8939999994</v>
      </c>
      <c r="C26" s="42">
        <v>7137611.5810000012</v>
      </c>
      <c r="D26" s="42">
        <v>7596149.9910000004</v>
      </c>
      <c r="E26" s="42">
        <v>7264472.0410000002</v>
      </c>
      <c r="F26" s="42">
        <v>7275727.4920000015</v>
      </c>
      <c r="G26" s="42">
        <v>7302883.4689999996</v>
      </c>
      <c r="H26" s="42">
        <v>9285931.2089999989</v>
      </c>
      <c r="I26" s="42">
        <v>7958025.1059999997</v>
      </c>
      <c r="J26" s="42">
        <v>7690892.4730000002</v>
      </c>
      <c r="K26" s="42">
        <v>8052958.7980000004</v>
      </c>
      <c r="L26" s="42">
        <v>8020475.4459999995</v>
      </c>
      <c r="M26" s="42">
        <v>9050321.3059999999</v>
      </c>
      <c r="N26" s="31">
        <f t="shared" si="35"/>
        <v>95941555.805999979</v>
      </c>
      <c r="P26" s="27">
        <f t="shared" si="2"/>
        <v>2018</v>
      </c>
      <c r="Q26" s="135">
        <f t="shared" ref="Q26:R27" si="57">IF(B26&lt;&gt;"",IF(B25&lt;&gt;"",(B26/B25-1)*100,"-"),"-")</f>
        <v>2.8410621520820634</v>
      </c>
      <c r="R26" s="135">
        <f t="shared" ref="R26" si="58">IF(C26&lt;&gt;"",IF(C25&lt;&gt;"",(C26/C25-1)*100,"-"),"-")</f>
        <v>5.6689595170607676</v>
      </c>
      <c r="S26" s="135">
        <f t="shared" ref="S26:S27" si="59">IF(D26&lt;&gt;"",IF(D25&lt;&gt;"",(D26/D25-1)*100,"-"),"-")</f>
        <v>1.91565505699276</v>
      </c>
      <c r="T26" s="135">
        <f t="shared" ref="T26:T27" si="60">IF(E26&lt;&gt;"",IF(E25&lt;&gt;"",(E26/E25-1)*100,"-"),"-")</f>
        <v>6.3037375006574248</v>
      </c>
      <c r="U26" s="135">
        <f t="shared" ref="U26:U27" si="61">IF(F26&lt;&gt;"",IF(F25&lt;&gt;"",(F26/F25-1)*100,"-"),"-")</f>
        <v>3.8481690496331211</v>
      </c>
      <c r="V26" s="135">
        <f t="shared" ref="V26:V27" si="62">IF(G26&lt;&gt;"",IF(G25&lt;&gt;"",(G26/G25-1)*100,"-"),"-")</f>
        <v>5.1109881676261404</v>
      </c>
      <c r="W26" s="135">
        <f t="shared" ref="W26:W27" si="63">IF(H26&lt;&gt;"",IF(H25&lt;&gt;"",(H26/H25-1)*100,"-"),"-")</f>
        <v>7.3560384303387183</v>
      </c>
      <c r="X26" s="135">
        <f>IF(I26&lt;&gt;"",IF(I25&lt;&gt;"",(I26/I25-1)*100,"-"),"-")</f>
        <v>4.3492624494468668</v>
      </c>
      <c r="Y26" s="135">
        <f>IF(J26&lt;&gt;"",IF(J25&lt;&gt;"",(J26/J25-1)*100,"-"),"-")</f>
        <v>2.6680124858944332</v>
      </c>
      <c r="Z26" s="135">
        <f t="shared" si="54"/>
        <v>3.2530210477170085</v>
      </c>
      <c r="AA26" s="135">
        <f t="shared" si="55"/>
        <v>5.3918814975580709</v>
      </c>
      <c r="AB26" s="135">
        <f t="shared" si="55"/>
        <v>4.1077320844667531</v>
      </c>
      <c r="AC26" s="136">
        <f t="shared" si="34"/>
        <v>4.381509277808604</v>
      </c>
    </row>
    <row r="27" spans="1:29" x14ac:dyDescent="0.2">
      <c r="A27" s="7">
        <v>2019</v>
      </c>
      <c r="B27" s="42">
        <v>9614756.9289999921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31">
        <f t="shared" si="35"/>
        <v>9614756.9289999921</v>
      </c>
      <c r="P27" s="27">
        <f t="shared" si="2"/>
        <v>2019</v>
      </c>
      <c r="Q27" s="135">
        <f t="shared" si="57"/>
        <v>3.3166396917167384</v>
      </c>
      <c r="R27" s="135" t="str">
        <f t="shared" si="57"/>
        <v>-</v>
      </c>
      <c r="S27" s="135" t="str">
        <f t="shared" si="59"/>
        <v>-</v>
      </c>
      <c r="T27" s="135" t="str">
        <f t="shared" si="60"/>
        <v>-</v>
      </c>
      <c r="U27" s="135" t="str">
        <f t="shared" si="61"/>
        <v>-</v>
      </c>
      <c r="V27" s="135" t="str">
        <f t="shared" si="62"/>
        <v>-</v>
      </c>
      <c r="W27" s="135" t="str">
        <f t="shared" si="63"/>
        <v>-</v>
      </c>
      <c r="X27" s="135" t="str">
        <f t="shared" ref="X27" si="64">IF(I27&lt;&gt;"",IF(I26&lt;&gt;"",(I27/I26-1)*100,"-"),"-")</f>
        <v>-</v>
      </c>
      <c r="Y27" s="135" t="str">
        <f t="shared" ref="Y27" si="65">IF(J27&lt;&gt;"",IF(J26&lt;&gt;"",(J27/J26-1)*100,"-"),"-")</f>
        <v>-</v>
      </c>
      <c r="Z27" s="135" t="str">
        <f t="shared" si="54"/>
        <v>-</v>
      </c>
      <c r="AA27" s="135" t="str">
        <f t="shared" si="55"/>
        <v>-</v>
      </c>
      <c r="AB27" s="135" t="str">
        <f t="shared" si="55"/>
        <v>-</v>
      </c>
      <c r="AC27" s="136" t="str">
        <f t="shared" si="34"/>
        <v>-</v>
      </c>
    </row>
    <row r="28" spans="1:29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P28" s="27">
        <f t="shared" ref="P28" si="66">P27+1</f>
        <v>2020</v>
      </c>
    </row>
    <row r="29" spans="1:29" ht="15.75" x14ac:dyDescent="0.2">
      <c r="A29" s="6" t="s">
        <v>1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P29" s="21" t="s">
        <v>19</v>
      </c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5" x14ac:dyDescent="0.2">
      <c r="A31" s="32"/>
      <c r="B31" s="5" t="s">
        <v>4</v>
      </c>
      <c r="C31" s="5" t="s">
        <v>5</v>
      </c>
      <c r="D31" s="5" t="s">
        <v>6</v>
      </c>
      <c r="E31" s="5" t="s">
        <v>7</v>
      </c>
      <c r="F31" s="5" t="s">
        <v>8</v>
      </c>
      <c r="G31" s="5" t="s">
        <v>9</v>
      </c>
      <c r="H31" s="5" t="s">
        <v>10</v>
      </c>
      <c r="I31" s="5" t="s">
        <v>11</v>
      </c>
      <c r="J31" s="5" t="s">
        <v>12</v>
      </c>
      <c r="K31" s="5" t="s">
        <v>13</v>
      </c>
      <c r="L31" s="5" t="s">
        <v>14</v>
      </c>
      <c r="M31" s="5" t="s">
        <v>15</v>
      </c>
      <c r="N31" s="5" t="s">
        <v>3</v>
      </c>
      <c r="P31" s="24"/>
      <c r="Q31" s="25" t="s">
        <v>4</v>
      </c>
      <c r="R31" s="25" t="s">
        <v>5</v>
      </c>
      <c r="S31" s="25" t="s">
        <v>6</v>
      </c>
      <c r="T31" s="25" t="s">
        <v>7</v>
      </c>
      <c r="U31" s="25" t="s">
        <v>8</v>
      </c>
      <c r="V31" s="25" t="s">
        <v>9</v>
      </c>
      <c r="W31" s="25" t="s">
        <v>10</v>
      </c>
      <c r="X31" s="25" t="s">
        <v>11</v>
      </c>
      <c r="Y31" s="25" t="s">
        <v>12</v>
      </c>
      <c r="Z31" s="25" t="s">
        <v>13</v>
      </c>
      <c r="AA31" s="25" t="s">
        <v>14</v>
      </c>
      <c r="AB31" s="25" t="s">
        <v>15</v>
      </c>
      <c r="AC31" s="25" t="s">
        <v>3</v>
      </c>
    </row>
    <row r="32" spans="1:29" x14ac:dyDescent="0.2">
      <c r="A32" s="7">
        <v>2000</v>
      </c>
      <c r="B32" s="42">
        <v>3937126.1430000002</v>
      </c>
      <c r="C32" s="42">
        <v>3591905.5769999996</v>
      </c>
      <c r="D32" s="42">
        <v>3697357.49</v>
      </c>
      <c r="E32" s="42">
        <v>3491286.4010000001</v>
      </c>
      <c r="F32" s="42">
        <v>3527169.9579999996</v>
      </c>
      <c r="G32" s="42">
        <v>3314643.8190000001</v>
      </c>
      <c r="H32" s="42">
        <v>3634489.9000000004</v>
      </c>
      <c r="I32" s="42">
        <v>3617029.4079999998</v>
      </c>
      <c r="J32" s="42">
        <v>3527768.3819999998</v>
      </c>
      <c r="K32" s="42">
        <v>3679478.8340000003</v>
      </c>
      <c r="L32" s="42">
        <v>3523873.0529999998</v>
      </c>
      <c r="M32" s="42">
        <v>3951594.7479999997</v>
      </c>
      <c r="N32" s="31">
        <f t="shared" ref="N32:N44" si="67">SUM(B32:M32)</f>
        <v>43493723.713</v>
      </c>
      <c r="P32" s="27">
        <v>2000</v>
      </c>
      <c r="Q32" s="28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33"/>
      <c r="AC32" s="33"/>
    </row>
    <row r="33" spans="1:29" x14ac:dyDescent="0.2">
      <c r="A33" s="7">
        <v>2001</v>
      </c>
      <c r="B33" s="42">
        <v>4190526.4210000001</v>
      </c>
      <c r="C33" s="42">
        <v>3686376.5170000005</v>
      </c>
      <c r="D33" s="42">
        <v>4014995.0939999996</v>
      </c>
      <c r="E33" s="42">
        <v>3692972.142</v>
      </c>
      <c r="F33" s="42">
        <v>3938056.6549999998</v>
      </c>
      <c r="G33" s="42">
        <v>3834726.0179999997</v>
      </c>
      <c r="H33" s="42">
        <v>4259112.7489999998</v>
      </c>
      <c r="I33" s="42">
        <v>4119692.1909999996</v>
      </c>
      <c r="J33" s="42">
        <v>3935312.9020000002</v>
      </c>
      <c r="K33" s="42">
        <v>4072776.6029999997</v>
      </c>
      <c r="L33" s="42">
        <v>3709935.8760000002</v>
      </c>
      <c r="M33" s="42">
        <v>4044157.983</v>
      </c>
      <c r="N33" s="31">
        <f t="shared" si="67"/>
        <v>47498641.151000008</v>
      </c>
      <c r="P33" s="27">
        <f>P32+1</f>
        <v>2001</v>
      </c>
      <c r="Q33" s="135">
        <f>IF(B33&lt;&gt;"",IF(B32&lt;&gt;"",(B33/B32-1)*100,"-"),"-")</f>
        <v>6.436173716469118</v>
      </c>
      <c r="R33" s="135">
        <f t="shared" ref="R33:AB47" si="68">IF(C33&lt;&gt;"",IF(C32&lt;&gt;"",(C33/C32-1)*100,"-"),"-")</f>
        <v>2.6301064428008836</v>
      </c>
      <c r="S33" s="135">
        <f t="shared" si="68"/>
        <v>8.5909356847178699</v>
      </c>
      <c r="T33" s="135">
        <f t="shared" si="68"/>
        <v>5.776831741510291</v>
      </c>
      <c r="U33" s="135">
        <f t="shared" si="68"/>
        <v>11.649189063545551</v>
      </c>
      <c r="V33" s="135">
        <f t="shared" si="68"/>
        <v>15.690439980875649</v>
      </c>
      <c r="W33" s="135">
        <f t="shared" si="68"/>
        <v>17.185983898318156</v>
      </c>
      <c r="X33" s="135">
        <f t="shared" si="68"/>
        <v>13.897116287974608</v>
      </c>
      <c r="Y33" s="135">
        <f t="shared" si="68"/>
        <v>11.552473855127388</v>
      </c>
      <c r="Z33" s="135">
        <f t="shared" si="68"/>
        <v>10.688953157326386</v>
      </c>
      <c r="AA33" s="135">
        <f t="shared" si="68"/>
        <v>5.2800660012879419</v>
      </c>
      <c r="AB33" s="135">
        <f t="shared" si="68"/>
        <v>2.3424273211935187</v>
      </c>
      <c r="AC33" s="136">
        <f>IF(COUNTIF(Q33:AB33,"-")=0,IF(N33&lt;&gt;"",IF(N32&lt;&gt;"",(N33/N32-1)*100,"-"),"-"),"-")</f>
        <v>9.2080353120074676</v>
      </c>
    </row>
    <row r="34" spans="1:29" x14ac:dyDescent="0.2">
      <c r="A34" s="7">
        <v>2002</v>
      </c>
      <c r="B34" s="42">
        <v>4156028.3159999996</v>
      </c>
      <c r="C34" s="42">
        <v>3577059.72</v>
      </c>
      <c r="D34" s="42">
        <v>3986445.1650000005</v>
      </c>
      <c r="E34" s="42">
        <v>4033482.9209999996</v>
      </c>
      <c r="F34" s="42">
        <v>4117627.6739999996</v>
      </c>
      <c r="G34" s="42">
        <v>4081035.0580000002</v>
      </c>
      <c r="H34" s="42">
        <v>4488518.4859999996</v>
      </c>
      <c r="I34" s="42">
        <v>4318963.5839999998</v>
      </c>
      <c r="J34" s="42">
        <v>4043332.8259999999</v>
      </c>
      <c r="K34" s="42">
        <v>4015890.7510000002</v>
      </c>
      <c r="L34" s="42">
        <v>3882015.7740000002</v>
      </c>
      <c r="M34" s="42">
        <v>4140819.068</v>
      </c>
      <c r="N34" s="31">
        <f t="shared" si="67"/>
        <v>48841219.34300001</v>
      </c>
      <c r="P34" s="27">
        <f t="shared" ref="P34:P51" si="69">P33+1</f>
        <v>2002</v>
      </c>
      <c r="Q34" s="135">
        <f t="shared" ref="Q34" si="70">IF(B34&lt;&gt;"",IF(B33&lt;&gt;"",(B34/B33-1)*100,"-"),"-")</f>
        <v>-0.8232403649126252</v>
      </c>
      <c r="R34" s="135">
        <f t="shared" si="68"/>
        <v>-2.965426795007986</v>
      </c>
      <c r="S34" s="135">
        <f t="shared" si="68"/>
        <v>-0.71108253762660611</v>
      </c>
      <c r="T34" s="135">
        <f t="shared" si="68"/>
        <v>9.2205076536426169</v>
      </c>
      <c r="U34" s="135">
        <f t="shared" si="68"/>
        <v>4.5598891720362911</v>
      </c>
      <c r="V34" s="135">
        <f t="shared" si="68"/>
        <v>6.4231196399387791</v>
      </c>
      <c r="W34" s="135">
        <f t="shared" si="68"/>
        <v>5.3862330142319337</v>
      </c>
      <c r="X34" s="135">
        <f t="shared" si="68"/>
        <v>4.837045676260332</v>
      </c>
      <c r="Y34" s="135">
        <f t="shared" si="68"/>
        <v>2.7448878066367088</v>
      </c>
      <c r="Z34" s="135">
        <f t="shared" si="68"/>
        <v>-1.3967339126358502</v>
      </c>
      <c r="AA34" s="135">
        <f t="shared" si="68"/>
        <v>4.6383523530205695</v>
      </c>
      <c r="AB34" s="135">
        <f t="shared" si="68"/>
        <v>2.3901411716931831</v>
      </c>
      <c r="AC34" s="136">
        <f t="shared" ref="AC34" si="71">IF(COUNTIF(Q34:AB34,"-")=0,IF(N34&lt;&gt;"",IF(N33&lt;&gt;"",(N34/N33-1)*100,"-"),"-"),"-")</f>
        <v>2.8265612646304783</v>
      </c>
    </row>
    <row r="35" spans="1:29" x14ac:dyDescent="0.2">
      <c r="A35" s="7">
        <v>2003</v>
      </c>
      <c r="B35" s="42">
        <v>4264662.8080000002</v>
      </c>
      <c r="C35" s="42">
        <v>3524960.1609999998</v>
      </c>
      <c r="D35" s="42">
        <v>3733340.125</v>
      </c>
      <c r="E35" s="42">
        <v>3580331.5610000002</v>
      </c>
      <c r="F35" s="42">
        <v>3523452.4889999996</v>
      </c>
      <c r="G35" s="42">
        <v>3344776.4249999998</v>
      </c>
      <c r="H35" s="42">
        <v>3642552.7739999993</v>
      </c>
      <c r="I35" s="42">
        <v>3544085.585</v>
      </c>
      <c r="J35" s="42">
        <v>3415442.9750000001</v>
      </c>
      <c r="K35" s="42">
        <v>3596930.4259999995</v>
      </c>
      <c r="L35" s="42">
        <v>3451554.352</v>
      </c>
      <c r="M35" s="42">
        <v>3722135.0599999996</v>
      </c>
      <c r="N35" s="31">
        <f t="shared" ref="N35" si="72">SUM(B35:M35)</f>
        <v>43344224.741000004</v>
      </c>
      <c r="P35" s="27">
        <f t="shared" si="69"/>
        <v>2003</v>
      </c>
      <c r="Q35" s="135">
        <f t="shared" ref="Q35" si="73">IF(B35&lt;&gt;"",IF(B34&lt;&gt;"",(B35/B34-1)*100,"-"),"-")</f>
        <v>2.6139016325219977</v>
      </c>
      <c r="R35" s="135">
        <f t="shared" ref="R35" si="74">IF(C35&lt;&gt;"",IF(C34&lt;&gt;"",(C35/C34-1)*100,"-"),"-")</f>
        <v>-1.4564911709106232</v>
      </c>
      <c r="S35" s="135">
        <f t="shared" ref="S35" si="75">IF(D35&lt;&gt;"",IF(D34&lt;&gt;"",(D35/D34-1)*100,"-"),"-")</f>
        <v>-6.3491413909866345</v>
      </c>
      <c r="T35" s="135">
        <f t="shared" ref="T35" si="76">IF(E35&lt;&gt;"",IF(E34&lt;&gt;"",(E35/E34-1)*100,"-"),"-")</f>
        <v>-11.234741013546978</v>
      </c>
      <c r="U35" s="135">
        <f t="shared" ref="U35" si="77">IF(F35&lt;&gt;"",IF(F34&lt;&gt;"",(F35/F34-1)*100,"-"),"-")</f>
        <v>-14.430036711473694</v>
      </c>
      <c r="V35" s="135">
        <f t="shared" ref="V35" si="78">IF(G35&lt;&gt;"",IF(G34&lt;&gt;"",(G35/G34-1)*100,"-"),"-")</f>
        <v>-18.040977902327061</v>
      </c>
      <c r="W35" s="135">
        <f t="shared" ref="W35" si="79">IF(H35&lt;&gt;"",IF(H34&lt;&gt;"",(H35/H34-1)*100,"-"),"-")</f>
        <v>-18.847326008317133</v>
      </c>
      <c r="X35" s="135">
        <f t="shared" ref="X35" si="80">IF(I35&lt;&gt;"",IF(I34&lt;&gt;"",(I35/I34-1)*100,"-"),"-")</f>
        <v>-17.941295033618875</v>
      </c>
      <c r="Y35" s="135">
        <f t="shared" ref="Y35" si="81">IF(J35&lt;&gt;"",IF(J34&lt;&gt;"",(J35/J34-1)*100,"-"),"-")</f>
        <v>-15.529017224663166</v>
      </c>
      <c r="Z35" s="135">
        <f t="shared" ref="Z35" si="82">IF(K35&lt;&gt;"",IF(K34&lt;&gt;"",(K35/K34-1)*100,"-"),"-")</f>
        <v>-10.432562810521551</v>
      </c>
      <c r="AA35" s="135">
        <f t="shared" ref="AA35" si="83">IF(L35&lt;&gt;"",IF(L34&lt;&gt;"",(L35/L34-1)*100,"-"),"-")</f>
        <v>-11.088605689936593</v>
      </c>
      <c r="AB35" s="135">
        <f t="shared" ref="AB35" si="84">IF(M35&lt;&gt;"",IF(M34&lt;&gt;"",(M35/M34-1)*100,"-"),"-")</f>
        <v>-10.111139876541941</v>
      </c>
      <c r="AC35" s="136">
        <f t="shared" ref="AC35" si="85">IF(COUNTIF(Q35:AB35,"-")=0,IF(N35&lt;&gt;"",IF(N34&lt;&gt;"",(N35/N34-1)*100,"-"),"-"),"-")</f>
        <v>-11.254826713878597</v>
      </c>
    </row>
    <row r="36" spans="1:29" x14ac:dyDescent="0.2">
      <c r="A36" s="7">
        <v>2004</v>
      </c>
      <c r="B36" s="42">
        <v>3935085.3719999995</v>
      </c>
      <c r="C36" s="42">
        <v>3486949.7740000002</v>
      </c>
      <c r="D36" s="42">
        <v>3749516.6940000006</v>
      </c>
      <c r="E36" s="42">
        <v>3596825.7929999996</v>
      </c>
      <c r="F36" s="42">
        <v>3768417.8949999996</v>
      </c>
      <c r="G36" s="42">
        <v>3607780.017</v>
      </c>
      <c r="H36" s="42">
        <v>3972371.5750000007</v>
      </c>
      <c r="I36" s="42">
        <v>3947042.5050000004</v>
      </c>
      <c r="J36" s="42">
        <v>3687097.0500000003</v>
      </c>
      <c r="K36" s="42">
        <v>3780388.1930000004</v>
      </c>
      <c r="L36" s="42">
        <v>3551365.7209999999</v>
      </c>
      <c r="M36" s="42">
        <v>3820021.4850000003</v>
      </c>
      <c r="N36" s="31">
        <f t="shared" ref="N36" si="86">SUM(B36:M36)</f>
        <v>44902862.074000001</v>
      </c>
      <c r="P36" s="27">
        <f t="shared" si="69"/>
        <v>2004</v>
      </c>
      <c r="Q36" s="135">
        <f t="shared" ref="Q36" si="87">IF(B36&lt;&gt;"",IF(B35&lt;&gt;"",(B36/B35-1)*100,"-"),"-")</f>
        <v>-7.7281006925507096</v>
      </c>
      <c r="R36" s="135">
        <f t="shared" ref="R36" si="88">IF(C36&lt;&gt;"",IF(C35&lt;&gt;"",(C36/C35-1)*100,"-"),"-")</f>
        <v>-1.0783210380799435</v>
      </c>
      <c r="S36" s="135">
        <f t="shared" ref="S36" si="89">IF(D36&lt;&gt;"",IF(D35&lt;&gt;"",(D36/D35-1)*100,"-"),"-")</f>
        <v>0.43330016709903774</v>
      </c>
      <c r="T36" s="135">
        <f t="shared" ref="T36" si="90">IF(E36&lt;&gt;"",IF(E35&lt;&gt;"",(E36/E35-1)*100,"-"),"-")</f>
        <v>0.46069007070932422</v>
      </c>
      <c r="U36" s="135">
        <f t="shared" ref="U36" si="91">IF(F36&lt;&gt;"",IF(F35&lt;&gt;"",(F36/F35-1)*100,"-"),"-")</f>
        <v>6.952425405614715</v>
      </c>
      <c r="V36" s="135">
        <f t="shared" ref="V36" si="92">IF(G36&lt;&gt;"",IF(G35&lt;&gt;"",(G36/G35-1)*100,"-"),"-")</f>
        <v>7.8631142588252434</v>
      </c>
      <c r="W36" s="135">
        <f t="shared" ref="W36" si="93">IF(H36&lt;&gt;"",IF(H35&lt;&gt;"",(H36/H35-1)*100,"-"),"-")</f>
        <v>9.0546059717843796</v>
      </c>
      <c r="X36" s="135">
        <f t="shared" ref="X36" si="94">IF(I36&lt;&gt;"",IF(I35&lt;&gt;"",(I36/I35-1)*100,"-"),"-")</f>
        <v>11.369841679486425</v>
      </c>
      <c r="Y36" s="135">
        <f t="shared" ref="Y36" si="95">IF(J36&lt;&gt;"",IF(J35&lt;&gt;"",(J36/J35-1)*100,"-"),"-")</f>
        <v>7.9536996222283607</v>
      </c>
      <c r="Z36" s="135">
        <f t="shared" ref="Z36" si="96">IF(K36&lt;&gt;"",IF(K35&lt;&gt;"",(K36/K35-1)*100,"-"),"-")</f>
        <v>5.1003979858464277</v>
      </c>
      <c r="AA36" s="135">
        <f t="shared" ref="AA36" si="97">IF(L36&lt;&gt;"",IF(L35&lt;&gt;"",(L36/L35-1)*100,"-"),"-")</f>
        <v>2.891780305941416</v>
      </c>
      <c r="AB36" s="135">
        <f t="shared" ref="AB36" si="98">IF(M36&lt;&gt;"",IF(M35&lt;&gt;"",(M36/M35-1)*100,"-"),"-")</f>
        <v>2.629846134599978</v>
      </c>
      <c r="AC36" s="136">
        <f t="shared" ref="AC36" si="99">IF(COUNTIF(Q36:AB36,"-")=0,IF(N36&lt;&gt;"",IF(N35&lt;&gt;"",(N36/N35-1)*100,"-"),"-"),"-")</f>
        <v>3.5959515767406414</v>
      </c>
    </row>
    <row r="37" spans="1:29" x14ac:dyDescent="0.2">
      <c r="A37" s="7">
        <v>2005</v>
      </c>
      <c r="B37" s="42">
        <v>4308419.0489999996</v>
      </c>
      <c r="C37" s="42">
        <v>3652161.5809999993</v>
      </c>
      <c r="D37" s="42">
        <v>3962148.3499999996</v>
      </c>
      <c r="E37" s="42">
        <v>3834882.9819999998</v>
      </c>
      <c r="F37" s="42">
        <v>4119265.0009999997</v>
      </c>
      <c r="G37" s="42">
        <v>3991210.5169999995</v>
      </c>
      <c r="H37" s="42">
        <v>4580201.727</v>
      </c>
      <c r="I37" s="42">
        <v>4445022.517</v>
      </c>
      <c r="J37" s="42">
        <v>4440859.0780000007</v>
      </c>
      <c r="K37" s="42">
        <v>4651543.862999999</v>
      </c>
      <c r="L37" s="42">
        <v>4406092.1389999995</v>
      </c>
      <c r="M37" s="42">
        <v>4843500.3540000003</v>
      </c>
      <c r="N37" s="31">
        <f t="shared" si="67"/>
        <v>51235307.157999992</v>
      </c>
      <c r="P37" s="27">
        <f t="shared" si="69"/>
        <v>2005</v>
      </c>
      <c r="Q37" s="135">
        <f t="shared" ref="Q37:Q49" si="100">IF(B37&lt;&gt;"",IF(B36&lt;&gt;"",(B37/B36-1)*100,"-"),"-")</f>
        <v>9.4873081955590308</v>
      </c>
      <c r="R37" s="135">
        <f t="shared" si="68"/>
        <v>4.738003633774146</v>
      </c>
      <c r="S37" s="135">
        <f t="shared" si="68"/>
        <v>5.6709083690773765</v>
      </c>
      <c r="T37" s="135">
        <f t="shared" si="68"/>
        <v>6.6185354170696264</v>
      </c>
      <c r="U37" s="135">
        <f t="shared" si="68"/>
        <v>9.3101963682294944</v>
      </c>
      <c r="V37" s="135">
        <f t="shared" si="68"/>
        <v>10.627879144328656</v>
      </c>
      <c r="W37" s="135">
        <f t="shared" si="68"/>
        <v>15.301442489050121</v>
      </c>
      <c r="X37" s="135">
        <f t="shared" si="68"/>
        <v>12.616535326619172</v>
      </c>
      <c r="Y37" s="135">
        <f t="shared" si="68"/>
        <v>20.443238075330839</v>
      </c>
      <c r="Z37" s="135">
        <f t="shared" si="68"/>
        <v>23.0440797485582</v>
      </c>
      <c r="AA37" s="135">
        <f t="shared" si="68"/>
        <v>24.067541479769773</v>
      </c>
      <c r="AB37" s="135">
        <f t="shared" si="68"/>
        <v>26.792489859517097</v>
      </c>
      <c r="AC37" s="136">
        <f t="shared" ref="AC37:AC51" si="101">IF(COUNTIF(Q37:AB37,"-")=0,IF(N37&lt;&gt;"",IF(N36&lt;&gt;"",(N37/N36-1)*100,"-"),"-"),"-")</f>
        <v>14.10254222451146</v>
      </c>
    </row>
    <row r="38" spans="1:29" x14ac:dyDescent="0.2">
      <c r="A38" s="7">
        <v>2006</v>
      </c>
      <c r="B38" s="42">
        <v>5163424.8920000019</v>
      </c>
      <c r="C38" s="42">
        <v>4440348.7359999996</v>
      </c>
      <c r="D38" s="42">
        <v>4898388.108</v>
      </c>
      <c r="E38" s="42">
        <v>4470460.8929999992</v>
      </c>
      <c r="F38" s="42">
        <v>4644587.1919999998</v>
      </c>
      <c r="G38" s="42">
        <v>4433261.6519999998</v>
      </c>
      <c r="H38" s="42">
        <v>4681987.1989999982</v>
      </c>
      <c r="I38" s="42">
        <v>4601891.0270000007</v>
      </c>
      <c r="J38" s="42">
        <v>4646194.8069999991</v>
      </c>
      <c r="K38" s="42">
        <v>4955826.1619999977</v>
      </c>
      <c r="L38" s="42">
        <v>4832028.3160000006</v>
      </c>
      <c r="M38" s="42">
        <v>5479935.3849999988</v>
      </c>
      <c r="N38" s="31">
        <f t="shared" si="67"/>
        <v>57248334.368999995</v>
      </c>
      <c r="P38" s="27">
        <f t="shared" si="69"/>
        <v>2006</v>
      </c>
      <c r="Q38" s="135">
        <f t="shared" si="100"/>
        <v>19.845001920099946</v>
      </c>
      <c r="R38" s="135">
        <f t="shared" si="68"/>
        <v>21.581387830715482</v>
      </c>
      <c r="S38" s="135">
        <f t="shared" si="68"/>
        <v>23.629598775623851</v>
      </c>
      <c r="T38" s="135">
        <f t="shared" si="68"/>
        <v>16.573593352997882</v>
      </c>
      <c r="U38" s="135">
        <f t="shared" si="68"/>
        <v>12.752813690609166</v>
      </c>
      <c r="V38" s="135">
        <f t="shared" si="68"/>
        <v>11.075615608776967</v>
      </c>
      <c r="W38" s="135">
        <f t="shared" si="68"/>
        <v>2.2222923370379011</v>
      </c>
      <c r="X38" s="135">
        <f t="shared" si="68"/>
        <v>3.5290824602137949</v>
      </c>
      <c r="Y38" s="135">
        <f t="shared" si="68"/>
        <v>4.6237839434543293</v>
      </c>
      <c r="Z38" s="135">
        <f t="shared" si="68"/>
        <v>6.5415334770970501</v>
      </c>
      <c r="AA38" s="135">
        <f t="shared" si="68"/>
        <v>9.6669829763630588</v>
      </c>
      <c r="AB38" s="135">
        <f t="shared" si="68"/>
        <v>13.13998109805854</v>
      </c>
      <c r="AC38" s="136">
        <f t="shared" si="101"/>
        <v>11.736100639461311</v>
      </c>
    </row>
    <row r="39" spans="1:29" x14ac:dyDescent="0.2">
      <c r="A39" s="7">
        <v>2007</v>
      </c>
      <c r="B39" s="42">
        <v>5840187.9750000006</v>
      </c>
      <c r="C39" s="42">
        <v>5071807.43</v>
      </c>
      <c r="D39" s="42">
        <v>5535291.8590000011</v>
      </c>
      <c r="E39" s="42">
        <v>5361546.5819999995</v>
      </c>
      <c r="F39" s="42">
        <v>5595851.5870000003</v>
      </c>
      <c r="G39" s="42">
        <v>5373209.8050000016</v>
      </c>
      <c r="H39" s="42">
        <v>5823467.1380000012</v>
      </c>
      <c r="I39" s="42">
        <v>5613384.5380000006</v>
      </c>
      <c r="J39" s="42">
        <v>5559555.9510000004</v>
      </c>
      <c r="K39" s="42">
        <v>5862638.3789999997</v>
      </c>
      <c r="L39" s="42">
        <v>5675530.7929999996</v>
      </c>
      <c r="M39" s="42">
        <v>6166916.1349999988</v>
      </c>
      <c r="N39" s="31">
        <f t="shared" si="67"/>
        <v>67479388.172000006</v>
      </c>
      <c r="P39" s="27">
        <f t="shared" si="69"/>
        <v>2007</v>
      </c>
      <c r="Q39" s="135">
        <f t="shared" si="100"/>
        <v>13.10686409031625</v>
      </c>
      <c r="R39" s="135">
        <f t="shared" si="68"/>
        <v>14.220925687220621</v>
      </c>
      <c r="S39" s="135">
        <f t="shared" si="68"/>
        <v>13.002312943717476</v>
      </c>
      <c r="T39" s="135">
        <f t="shared" si="68"/>
        <v>19.932747659090211</v>
      </c>
      <c r="U39" s="135">
        <f t="shared" si="68"/>
        <v>20.481139780053901</v>
      </c>
      <c r="V39" s="135">
        <f t="shared" si="68"/>
        <v>21.202180849757845</v>
      </c>
      <c r="W39" s="135">
        <f t="shared" si="68"/>
        <v>24.380244765380944</v>
      </c>
      <c r="X39" s="135">
        <f t="shared" si="68"/>
        <v>21.979953568335553</v>
      </c>
      <c r="Y39" s="135">
        <f t="shared" si="68"/>
        <v>19.658261909808928</v>
      </c>
      <c r="Z39" s="135">
        <f t="shared" si="68"/>
        <v>18.29790205219879</v>
      </c>
      <c r="AA39" s="135">
        <f t="shared" si="68"/>
        <v>17.456488700758666</v>
      </c>
      <c r="AB39" s="135">
        <f t="shared" si="68"/>
        <v>12.536292889154211</v>
      </c>
      <c r="AC39" s="136">
        <f t="shared" si="101"/>
        <v>17.871356286201625</v>
      </c>
    </row>
    <row r="40" spans="1:29" x14ac:dyDescent="0.2">
      <c r="A40" s="7">
        <v>2008</v>
      </c>
      <c r="B40" s="42">
        <v>6472004.2310000006</v>
      </c>
      <c r="C40" s="42">
        <v>5868031.6200000001</v>
      </c>
      <c r="D40" s="42">
        <v>6296692.2760000015</v>
      </c>
      <c r="E40" s="42">
        <v>6220371.1350000016</v>
      </c>
      <c r="F40" s="42">
        <v>6332291.3479999993</v>
      </c>
      <c r="G40" s="42">
        <v>6148632.6980000027</v>
      </c>
      <c r="H40" s="42">
        <v>6585126.818</v>
      </c>
      <c r="I40" s="42">
        <v>6214358.6270000022</v>
      </c>
      <c r="J40" s="42">
        <v>6027933.5410000002</v>
      </c>
      <c r="K40" s="42">
        <v>6298766.7949999999</v>
      </c>
      <c r="L40" s="42">
        <v>6247122.5660000006</v>
      </c>
      <c r="M40" s="42">
        <v>6665470.1670000004</v>
      </c>
      <c r="N40" s="31">
        <f t="shared" si="67"/>
        <v>75376801.822000012</v>
      </c>
      <c r="P40" s="27">
        <f t="shared" si="69"/>
        <v>2008</v>
      </c>
      <c r="Q40" s="135">
        <f t="shared" si="100"/>
        <v>10.818423288849699</v>
      </c>
      <c r="R40" s="135">
        <f t="shared" si="68"/>
        <v>15.699022508037142</v>
      </c>
      <c r="S40" s="135">
        <f t="shared" si="68"/>
        <v>13.755379777527278</v>
      </c>
      <c r="T40" s="135">
        <f t="shared" si="68"/>
        <v>16.018224216931777</v>
      </c>
      <c r="U40" s="135">
        <f t="shared" si="68"/>
        <v>13.160459128524039</v>
      </c>
      <c r="V40" s="135">
        <f t="shared" si="68"/>
        <v>14.431278902946175</v>
      </c>
      <c r="W40" s="135">
        <f t="shared" si="68"/>
        <v>13.079144467561665</v>
      </c>
      <c r="X40" s="135">
        <f t="shared" si="68"/>
        <v>10.706091573304599</v>
      </c>
      <c r="Y40" s="135">
        <f t="shared" si="68"/>
        <v>8.4247302145732164</v>
      </c>
      <c r="Z40" s="135">
        <f t="shared" si="68"/>
        <v>7.4391150844680176</v>
      </c>
      <c r="AA40" s="135">
        <f t="shared" si="68"/>
        <v>10.071159753110347</v>
      </c>
      <c r="AB40" s="135">
        <f t="shared" si="68"/>
        <v>8.0843329321520265</v>
      </c>
      <c r="AC40" s="136">
        <f t="shared" si="101"/>
        <v>11.703445843151506</v>
      </c>
    </row>
    <row r="41" spans="1:29" x14ac:dyDescent="0.2">
      <c r="A41" s="7">
        <v>2009</v>
      </c>
      <c r="B41" s="42">
        <v>7051853.6099999994</v>
      </c>
      <c r="C41" s="42">
        <v>6313639.9859999986</v>
      </c>
      <c r="D41" s="42">
        <v>7027150.8120000018</v>
      </c>
      <c r="E41" s="42">
        <v>6674449.864000001</v>
      </c>
      <c r="F41" s="42">
        <v>7049609.7420000015</v>
      </c>
      <c r="G41" s="42">
        <v>6920006.0250000004</v>
      </c>
      <c r="H41" s="42">
        <v>7547718.6549999993</v>
      </c>
      <c r="I41" s="42">
        <v>7385896.165</v>
      </c>
      <c r="J41" s="42">
        <v>7251486.2309999997</v>
      </c>
      <c r="K41" s="42">
        <v>7512228.2220000001</v>
      </c>
      <c r="L41" s="42">
        <v>7423651.5809999984</v>
      </c>
      <c r="M41" s="42">
        <v>8167008.5189999994</v>
      </c>
      <c r="N41" s="31">
        <f t="shared" si="67"/>
        <v>86324699.411999986</v>
      </c>
      <c r="P41" s="27">
        <f t="shared" si="69"/>
        <v>2009</v>
      </c>
      <c r="Q41" s="135">
        <f t="shared" si="100"/>
        <v>8.9593479593631962</v>
      </c>
      <c r="R41" s="135">
        <f t="shared" si="68"/>
        <v>7.5938303481738689</v>
      </c>
      <c r="S41" s="135">
        <f t="shared" si="68"/>
        <v>11.600670701094295</v>
      </c>
      <c r="T41" s="135">
        <f t="shared" si="68"/>
        <v>7.2998655409007185</v>
      </c>
      <c r="U41" s="135">
        <f t="shared" si="68"/>
        <v>11.327943623859959</v>
      </c>
      <c r="V41" s="135">
        <f t="shared" si="68"/>
        <v>12.545444896243453</v>
      </c>
      <c r="W41" s="135">
        <f t="shared" si="68"/>
        <v>14.61766589473752</v>
      </c>
      <c r="X41" s="135">
        <f t="shared" si="68"/>
        <v>18.852107004412801</v>
      </c>
      <c r="Y41" s="135">
        <f t="shared" si="68"/>
        <v>20.298045452522008</v>
      </c>
      <c r="Z41" s="135">
        <f t="shared" si="68"/>
        <v>19.26506356709783</v>
      </c>
      <c r="AA41" s="135">
        <f t="shared" si="68"/>
        <v>18.833134816391528</v>
      </c>
      <c r="AB41" s="135">
        <f t="shared" si="68"/>
        <v>22.527118333436526</v>
      </c>
      <c r="AC41" s="136">
        <f t="shared" si="101"/>
        <v>14.524226718789546</v>
      </c>
    </row>
    <row r="42" spans="1:29" x14ac:dyDescent="0.2">
      <c r="A42" s="7">
        <v>2010</v>
      </c>
      <c r="B42" s="42">
        <v>8628407.9269999992</v>
      </c>
      <c r="C42" s="42">
        <v>7590090.5370000005</v>
      </c>
      <c r="D42" s="42">
        <v>8248862.6659999993</v>
      </c>
      <c r="E42" s="42">
        <v>7948201.7510000011</v>
      </c>
      <c r="F42" s="42">
        <v>8256538.2309999997</v>
      </c>
      <c r="G42" s="42">
        <v>8177125.1900000023</v>
      </c>
      <c r="H42" s="42">
        <v>9084563.8779999986</v>
      </c>
      <c r="I42" s="42">
        <v>8809309.9809999987</v>
      </c>
      <c r="J42" s="42">
        <v>8509573.5319999997</v>
      </c>
      <c r="K42" s="42">
        <v>8966719.4709999971</v>
      </c>
      <c r="L42" s="42">
        <v>8973314.3690000027</v>
      </c>
      <c r="M42" s="42">
        <v>9538722.0750000011</v>
      </c>
      <c r="N42" s="31">
        <f t="shared" si="67"/>
        <v>102731429.60800001</v>
      </c>
      <c r="P42" s="27">
        <f t="shared" si="69"/>
        <v>2010</v>
      </c>
      <c r="Q42" s="135">
        <f t="shared" si="100"/>
        <v>22.356594509624262</v>
      </c>
      <c r="R42" s="135">
        <f t="shared" si="68"/>
        <v>20.21734773966255</v>
      </c>
      <c r="S42" s="135">
        <f t="shared" si="68"/>
        <v>17.385593203915949</v>
      </c>
      <c r="T42" s="135">
        <f t="shared" si="68"/>
        <v>19.08399812650088</v>
      </c>
      <c r="U42" s="135">
        <f t="shared" si="68"/>
        <v>17.120500753529488</v>
      </c>
      <c r="V42" s="135">
        <f t="shared" si="68"/>
        <v>18.16644610508127</v>
      </c>
      <c r="W42" s="135">
        <f t="shared" si="68"/>
        <v>20.361718464186708</v>
      </c>
      <c r="X42" s="135">
        <f t="shared" si="68"/>
        <v>19.272052899216451</v>
      </c>
      <c r="Y42" s="135">
        <f t="shared" si="68"/>
        <v>17.349371713921148</v>
      </c>
      <c r="Z42" s="135">
        <f t="shared" si="68"/>
        <v>19.3616488479468</v>
      </c>
      <c r="AA42" s="135">
        <f t="shared" si="68"/>
        <v>20.8746702494254</v>
      </c>
      <c r="AB42" s="135">
        <f t="shared" si="68"/>
        <v>16.795789459614262</v>
      </c>
      <c r="AC42" s="136">
        <f t="shared" si="101"/>
        <v>19.00583530293687</v>
      </c>
    </row>
    <row r="43" spans="1:29" x14ac:dyDescent="0.2">
      <c r="A43" s="7">
        <v>2011</v>
      </c>
      <c r="B43" s="42">
        <v>9801621.2660000026</v>
      </c>
      <c r="C43" s="42">
        <v>8580561.6559999995</v>
      </c>
      <c r="D43" s="42">
        <v>9510924.9329999965</v>
      </c>
      <c r="E43" s="42">
        <v>9105651.2270000018</v>
      </c>
      <c r="F43" s="42">
        <v>9433986.3800000008</v>
      </c>
      <c r="G43" s="42">
        <v>9119851.4810000006</v>
      </c>
      <c r="H43" s="42">
        <v>10170245.475000001</v>
      </c>
      <c r="I43" s="42">
        <v>9978946.2740000021</v>
      </c>
      <c r="J43" s="42">
        <v>9785600.0410000011</v>
      </c>
      <c r="K43" s="42">
        <v>10109554.625</v>
      </c>
      <c r="L43" s="42">
        <v>9900845.7100000009</v>
      </c>
      <c r="M43" s="42">
        <v>10597779.477</v>
      </c>
      <c r="N43" s="31">
        <f t="shared" si="67"/>
        <v>116095568.54500002</v>
      </c>
      <c r="P43" s="27">
        <f t="shared" si="69"/>
        <v>2011</v>
      </c>
      <c r="Q43" s="135">
        <f t="shared" si="100"/>
        <v>13.597100982311993</v>
      </c>
      <c r="R43" s="135">
        <f t="shared" si="68"/>
        <v>13.04952970154536</v>
      </c>
      <c r="S43" s="135">
        <f t="shared" si="68"/>
        <v>15.299833663153839</v>
      </c>
      <c r="T43" s="135">
        <f t="shared" si="68"/>
        <v>14.562406846987441</v>
      </c>
      <c r="U43" s="135">
        <f t="shared" si="68"/>
        <v>14.260796910976016</v>
      </c>
      <c r="V43" s="135">
        <f t="shared" si="68"/>
        <v>11.528823016588774</v>
      </c>
      <c r="W43" s="135">
        <f t="shared" si="68"/>
        <v>11.950838934923302</v>
      </c>
      <c r="X43" s="135">
        <f t="shared" si="68"/>
        <v>13.277274786818548</v>
      </c>
      <c r="Y43" s="135">
        <f t="shared" si="68"/>
        <v>14.995187528511767</v>
      </c>
      <c r="Z43" s="135">
        <f t="shared" si="68"/>
        <v>12.745298408142913</v>
      </c>
      <c r="AA43" s="135">
        <f t="shared" si="68"/>
        <v>10.336552391436648</v>
      </c>
      <c r="AB43" s="135">
        <f t="shared" si="68"/>
        <v>11.102717886871648</v>
      </c>
      <c r="AC43" s="136">
        <f t="shared" si="101"/>
        <v>13.008812383897062</v>
      </c>
    </row>
    <row r="44" spans="1:29" x14ac:dyDescent="0.2">
      <c r="A44" s="7">
        <v>2012</v>
      </c>
      <c r="B44" s="42">
        <v>11008898.325999998</v>
      </c>
      <c r="C44" s="42">
        <v>9874348.3719999995</v>
      </c>
      <c r="D44" s="42">
        <v>10176162.130000003</v>
      </c>
      <c r="E44" s="42">
        <v>9760546.7129999995</v>
      </c>
      <c r="F44" s="42">
        <v>9904544.4519999996</v>
      </c>
      <c r="G44" s="42">
        <v>9510355.0609999988</v>
      </c>
      <c r="H44" s="42">
        <v>10421712.158</v>
      </c>
      <c r="I44" s="42">
        <v>10043634.660000002</v>
      </c>
      <c r="J44" s="42">
        <v>9579369.0319999978</v>
      </c>
      <c r="K44" s="42">
        <v>9897177.6250000019</v>
      </c>
      <c r="L44" s="42">
        <v>9339595.1530000009</v>
      </c>
      <c r="M44" s="42">
        <v>9821865.8909999989</v>
      </c>
      <c r="N44" s="31">
        <f t="shared" si="67"/>
        <v>119338209.57299998</v>
      </c>
      <c r="P44" s="27">
        <f t="shared" si="69"/>
        <v>2012</v>
      </c>
      <c r="Q44" s="135">
        <f t="shared" si="100"/>
        <v>12.317115987615379</v>
      </c>
      <c r="R44" s="135">
        <f t="shared" si="68"/>
        <v>15.078112224685359</v>
      </c>
      <c r="S44" s="135">
        <f t="shared" si="68"/>
        <v>6.9944532386312597</v>
      </c>
      <c r="T44" s="135">
        <f t="shared" si="68"/>
        <v>7.1921872436548684</v>
      </c>
      <c r="U44" s="135">
        <f t="shared" si="68"/>
        <v>4.9879028127237879</v>
      </c>
      <c r="V44" s="135">
        <f t="shared" si="68"/>
        <v>4.2819072307653361</v>
      </c>
      <c r="W44" s="135">
        <f t="shared" si="68"/>
        <v>2.4725724036665619</v>
      </c>
      <c r="X44" s="135">
        <f t="shared" si="68"/>
        <v>0.64824866497723566</v>
      </c>
      <c r="Y44" s="135">
        <f t="shared" si="68"/>
        <v>-2.1074947692111934</v>
      </c>
      <c r="Z44" s="135">
        <f t="shared" si="68"/>
        <v>-2.1007552545866837</v>
      </c>
      <c r="AA44" s="135">
        <f t="shared" si="68"/>
        <v>-5.6687132941898977</v>
      </c>
      <c r="AB44" s="135">
        <f t="shared" si="68"/>
        <v>-7.3214732169502135</v>
      </c>
      <c r="AC44" s="136">
        <f t="shared" si="101"/>
        <v>2.7930790715263942</v>
      </c>
    </row>
    <row r="45" spans="1:29" x14ac:dyDescent="0.2">
      <c r="A45" s="7">
        <v>2013</v>
      </c>
      <c r="B45" s="42">
        <v>10282807.044</v>
      </c>
      <c r="C45" s="42">
        <v>8798615.834999999</v>
      </c>
      <c r="D45" s="42">
        <v>9573864.3010000009</v>
      </c>
      <c r="E45" s="42">
        <v>9376591.1550000012</v>
      </c>
      <c r="F45" s="42">
        <v>9513417.591</v>
      </c>
      <c r="G45" s="42">
        <v>9246358.4390000012</v>
      </c>
      <c r="H45" s="42">
        <v>10409190.48</v>
      </c>
      <c r="I45" s="42">
        <v>9817902.5700000003</v>
      </c>
      <c r="J45" s="42">
        <v>9304048.3989999983</v>
      </c>
      <c r="K45" s="42">
        <v>9752292.0989999995</v>
      </c>
      <c r="L45" s="42">
        <v>9397235.3729999997</v>
      </c>
      <c r="M45" s="42">
        <v>10433974.884000001</v>
      </c>
      <c r="N45" s="31">
        <f t="shared" ref="N45:N48" si="102">SUM(B45:M45)</f>
        <v>115906298.16999999</v>
      </c>
      <c r="P45" s="27">
        <f t="shared" si="69"/>
        <v>2013</v>
      </c>
      <c r="Q45" s="135">
        <f t="shared" si="100"/>
        <v>-6.5954944854488273</v>
      </c>
      <c r="R45" s="135">
        <f t="shared" si="68"/>
        <v>-10.894212929031145</v>
      </c>
      <c r="S45" s="135">
        <f t="shared" si="68"/>
        <v>-5.9187129814332273</v>
      </c>
      <c r="T45" s="135">
        <f t="shared" si="68"/>
        <v>-3.9337505294514963</v>
      </c>
      <c r="U45" s="135">
        <f t="shared" si="68"/>
        <v>-3.948963659010285</v>
      </c>
      <c r="V45" s="135">
        <f t="shared" si="68"/>
        <v>-2.7758860768783866</v>
      </c>
      <c r="W45" s="135">
        <f t="shared" si="68"/>
        <v>-0.12014991212732085</v>
      </c>
      <c r="X45" s="135">
        <f t="shared" si="68"/>
        <v>-2.2475139492977303</v>
      </c>
      <c r="Y45" s="135">
        <f t="shared" si="68"/>
        <v>-2.8740998710905408</v>
      </c>
      <c r="Z45" s="135">
        <f t="shared" si="68"/>
        <v>-1.4639075046407712</v>
      </c>
      <c r="AA45" s="135">
        <f t="shared" si="68"/>
        <v>0.61715972754432524</v>
      </c>
      <c r="AB45" s="135">
        <f t="shared" si="68"/>
        <v>6.232104976722308</v>
      </c>
      <c r="AC45" s="136">
        <f t="shared" si="101"/>
        <v>-2.8757858989837404</v>
      </c>
    </row>
    <row r="46" spans="1:29" x14ac:dyDescent="0.2">
      <c r="A46" s="7">
        <v>2014</v>
      </c>
      <c r="B46" s="42">
        <v>10902022.413000001</v>
      </c>
      <c r="C46" s="42">
        <v>8760976.131000001</v>
      </c>
      <c r="D46" s="42">
        <v>9535365.2620000001</v>
      </c>
      <c r="E46" s="42">
        <v>9239836.9710000008</v>
      </c>
      <c r="F46" s="42">
        <v>9361116.7889999989</v>
      </c>
      <c r="G46" s="42">
        <v>9116206.4170000013</v>
      </c>
      <c r="H46" s="42">
        <v>10108756.991</v>
      </c>
      <c r="I46" s="42">
        <v>9757979.4989999998</v>
      </c>
      <c r="J46" s="42">
        <v>9462285.4399999995</v>
      </c>
      <c r="K46" s="42">
        <v>10032857.822000001</v>
      </c>
      <c r="L46" s="42">
        <v>9805695.8210000005</v>
      </c>
      <c r="M46" s="42">
        <v>10976021.105999999</v>
      </c>
      <c r="N46" s="31">
        <f t="shared" si="102"/>
        <v>117059120.662</v>
      </c>
      <c r="P46" s="27">
        <f t="shared" si="69"/>
        <v>2014</v>
      </c>
      <c r="Q46" s="135">
        <f t="shared" si="100"/>
        <v>6.0218514881236862</v>
      </c>
      <c r="R46" s="135">
        <f t="shared" si="68"/>
        <v>-0.42779119700022683</v>
      </c>
      <c r="S46" s="135">
        <f t="shared" si="68"/>
        <v>-0.40212643285512106</v>
      </c>
      <c r="T46" s="135">
        <f t="shared" si="68"/>
        <v>-1.4584637608634266</v>
      </c>
      <c r="U46" s="135">
        <f t="shared" si="68"/>
        <v>-1.6009052534820101</v>
      </c>
      <c r="V46" s="135">
        <f t="shared" si="68"/>
        <v>-1.4076030348448842</v>
      </c>
      <c r="W46" s="135">
        <f t="shared" si="68"/>
        <v>-2.8862329839889678</v>
      </c>
      <c r="X46" s="135">
        <f t="shared" si="68"/>
        <v>-0.61034493439672266</v>
      </c>
      <c r="Y46" s="135">
        <f t="shared" si="68"/>
        <v>1.7007332100401396</v>
      </c>
      <c r="Z46" s="135">
        <f t="shared" si="68"/>
        <v>2.8769208320654327</v>
      </c>
      <c r="AA46" s="135">
        <f t="shared" si="68"/>
        <v>4.3466022908565494</v>
      </c>
      <c r="AB46" s="135">
        <f t="shared" si="68"/>
        <v>5.1950117575153332</v>
      </c>
      <c r="AC46" s="136">
        <f t="shared" si="101"/>
        <v>0.99461591837672891</v>
      </c>
    </row>
    <row r="47" spans="1:29" x14ac:dyDescent="0.2">
      <c r="A47" s="7">
        <v>2015</v>
      </c>
      <c r="B47" s="42">
        <v>11339560.551000001</v>
      </c>
      <c r="C47" s="42">
        <v>9178137.4270000011</v>
      </c>
      <c r="D47" s="42">
        <v>9848726.8910000026</v>
      </c>
      <c r="E47" s="42">
        <v>9360607.4560000021</v>
      </c>
      <c r="F47" s="42">
        <v>9529039.4909999985</v>
      </c>
      <c r="G47" s="42">
        <v>9393161.8120000008</v>
      </c>
      <c r="H47" s="42">
        <v>10743967.240999999</v>
      </c>
      <c r="I47" s="42">
        <v>9795962.2550000008</v>
      </c>
      <c r="J47" s="42">
        <v>9307636.3110000007</v>
      </c>
      <c r="K47" s="42">
        <v>9676727.8209999986</v>
      </c>
      <c r="L47" s="42">
        <v>9443357.0989999995</v>
      </c>
      <c r="M47" s="42">
        <v>10604310.631000001</v>
      </c>
      <c r="N47" s="31">
        <f t="shared" si="102"/>
        <v>118221194.98599999</v>
      </c>
      <c r="P47" s="27">
        <f t="shared" si="69"/>
        <v>2015</v>
      </c>
      <c r="Q47" s="135">
        <f t="shared" si="100"/>
        <v>4.0133667077978386</v>
      </c>
      <c r="R47" s="135">
        <f t="shared" ref="R47" si="103">IF(C47&lt;&gt;"",IF(C46&lt;&gt;"",(C47/C46-1)*100,"-"),"-")</f>
        <v>4.7615846654793348</v>
      </c>
      <c r="S47" s="135">
        <f t="shared" si="68"/>
        <v>3.2863096524346158</v>
      </c>
      <c r="T47" s="135">
        <f t="shared" si="68"/>
        <v>1.3070629425502744</v>
      </c>
      <c r="U47" s="135">
        <f t="shared" si="68"/>
        <v>1.7938319303667072</v>
      </c>
      <c r="V47" s="135">
        <f t="shared" si="68"/>
        <v>3.038055330598155</v>
      </c>
      <c r="W47" s="135">
        <f t="shared" si="68"/>
        <v>6.2837621931711052</v>
      </c>
      <c r="X47" s="135">
        <f t="shared" si="68"/>
        <v>0.38924816355572212</v>
      </c>
      <c r="Y47" s="135">
        <f t="shared" si="68"/>
        <v>-1.6343739573343341</v>
      </c>
      <c r="Z47" s="135">
        <f t="shared" si="68"/>
        <v>-3.5496366769902976</v>
      </c>
      <c r="AA47" s="135">
        <f t="shared" si="68"/>
        <v>-3.6951862327200824</v>
      </c>
      <c r="AB47" s="135">
        <f t="shared" ref="AB47" si="104">IF(M47&lt;&gt;"",IF(M46&lt;&gt;"",(M47/M46-1)*100,"-"),"-")</f>
        <v>-3.3865685152227321</v>
      </c>
      <c r="AC47" s="136">
        <f t="shared" si="101"/>
        <v>0.99272428959669146</v>
      </c>
    </row>
    <row r="48" spans="1:29" x14ac:dyDescent="0.2">
      <c r="A48" s="7">
        <v>2016</v>
      </c>
      <c r="B48" s="42">
        <v>11086801.785</v>
      </c>
      <c r="C48" s="42">
        <v>9100043.6209999993</v>
      </c>
      <c r="D48" s="42">
        <v>9118010.7119999994</v>
      </c>
      <c r="E48" s="42">
        <v>8399173.8790000025</v>
      </c>
      <c r="F48" s="42">
        <v>8750993.4550000001</v>
      </c>
      <c r="G48" s="42">
        <v>8757270.8509999998</v>
      </c>
      <c r="H48" s="42">
        <v>9874910.7689999994</v>
      </c>
      <c r="I48" s="42">
        <v>9183066.6500000004</v>
      </c>
      <c r="J48" s="42">
        <v>8799281.5669999998</v>
      </c>
      <c r="K48" s="42">
        <v>9138082.084999999</v>
      </c>
      <c r="L48" s="42">
        <v>8924186.0719999988</v>
      </c>
      <c r="M48" s="42">
        <v>10120647.241</v>
      </c>
      <c r="N48" s="31">
        <f t="shared" si="102"/>
        <v>111252468.68699999</v>
      </c>
      <c r="P48" s="27">
        <f t="shared" si="69"/>
        <v>2016</v>
      </c>
      <c r="Q48" s="135">
        <f t="shared" si="100"/>
        <v>-2.2289996588775285</v>
      </c>
      <c r="R48" s="135">
        <f t="shared" ref="R48" si="105">IF(C48&lt;&gt;"",IF(C47&lt;&gt;"",(C48/C47-1)*100,"-"),"-")</f>
        <v>-0.85086769097908466</v>
      </c>
      <c r="S48" s="135">
        <f t="shared" ref="S48" si="106">IF(D48&lt;&gt;"",IF(D47&lt;&gt;"",(D48/D47-1)*100,"-"),"-")</f>
        <v>-7.4193973199495389</v>
      </c>
      <c r="T48" s="135">
        <f t="shared" ref="T48" si="107">IF(E48&lt;&gt;"",IF(E47&lt;&gt;"",(E48/E47-1)*100,"-"),"-")</f>
        <v>-10.271059667006288</v>
      </c>
      <c r="U48" s="135">
        <f t="shared" ref="U48" si="108">IF(F48&lt;&gt;"",IF(F47&lt;&gt;"",(F48/F47-1)*100,"-"),"-")</f>
        <v>-8.1649995965999302</v>
      </c>
      <c r="V48" s="135">
        <f t="shared" ref="V48" si="109">IF(G48&lt;&gt;"",IF(G47&lt;&gt;"",(G48/G47-1)*100,"-"),"-")</f>
        <v>-6.7697222056542721</v>
      </c>
      <c r="W48" s="135">
        <f t="shared" ref="W48" si="110">IF(H48&lt;&gt;"",IF(H47&lt;&gt;"",(H48/H47-1)*100,"-"),"-")</f>
        <v>-8.0887855715307548</v>
      </c>
      <c r="X48" s="135">
        <f t="shared" ref="X48" si="111">IF(I48&lt;&gt;"",IF(I47&lt;&gt;"",(I48/I47-1)*100,"-"),"-")</f>
        <v>-6.2566146035032961</v>
      </c>
      <c r="Y48" s="137">
        <f t="shared" ref="Y48" si="112">IF(J48&lt;&gt;"",IF(J47&lt;&gt;"",(J48/J47-1)*100,"-"),"-")</f>
        <v>-5.4616953973503968</v>
      </c>
      <c r="Z48" s="137">
        <f t="shared" ref="Z48" si="113">IF(K48&lt;&gt;"",IF(K47&lt;&gt;"",(K48/K47-1)*100,"-"),"-")</f>
        <v>-5.5664037055072946</v>
      </c>
      <c r="AA48" s="137">
        <f t="shared" ref="AA48" si="114">IF(L48&lt;&gt;"",IF(L47&lt;&gt;"",(L48/L47-1)*100,"-"),"-")</f>
        <v>-5.4977379501509933</v>
      </c>
      <c r="AB48" s="137">
        <f t="shared" ref="AB48" si="115">IF(M48&lt;&gt;"",IF(M47&lt;&gt;"",(M48/M47-1)*100,"-"),"-")</f>
        <v>-4.5610073754920766</v>
      </c>
      <c r="AC48" s="136">
        <f t="shared" si="101"/>
        <v>-5.894650531848578</v>
      </c>
    </row>
    <row r="49" spans="1:32" x14ac:dyDescent="0.2">
      <c r="A49" s="7">
        <v>2017</v>
      </c>
      <c r="B49" s="42">
        <v>10741804.805999998</v>
      </c>
      <c r="C49" s="42">
        <v>8538742.6539999992</v>
      </c>
      <c r="D49" s="42">
        <v>9440447.4960000012</v>
      </c>
      <c r="E49" s="42">
        <v>8532338.9859999996</v>
      </c>
      <c r="F49" s="42">
        <v>9006885.8610000014</v>
      </c>
      <c r="G49" s="42">
        <v>8670161.8210000005</v>
      </c>
      <c r="H49" s="42">
        <v>10310870.314999999</v>
      </c>
      <c r="I49" s="42">
        <v>9504812.8089999985</v>
      </c>
      <c r="J49" s="42">
        <v>9038128.387000002</v>
      </c>
      <c r="K49" s="42">
        <v>9364456.9219999984</v>
      </c>
      <c r="L49" s="42">
        <v>9216034.4910000023</v>
      </c>
      <c r="M49" s="42">
        <v>10448105.049000001</v>
      </c>
      <c r="N49" s="31">
        <f t="shared" ref="N49:N51" si="116">SUM(B49:M49)</f>
        <v>112812789.59699997</v>
      </c>
      <c r="P49" s="27">
        <f t="shared" si="69"/>
        <v>2017</v>
      </c>
      <c r="Q49" s="135">
        <f t="shared" si="100"/>
        <v>-3.1117808876746533</v>
      </c>
      <c r="R49" s="135">
        <f t="shared" ref="R49" si="117">IF(C49&lt;&gt;"",IF(C48&lt;&gt;"",(C49/C48-1)*100,"-"),"-")</f>
        <v>-6.1681129275545032</v>
      </c>
      <c r="S49" s="135">
        <f t="shared" ref="S49" si="118">IF(D49&lt;&gt;"",IF(D48&lt;&gt;"",(D49/D48-1)*100,"-"),"-")</f>
        <v>3.5362623952135852</v>
      </c>
      <c r="T49" s="135">
        <f t="shared" ref="T49" si="119">IF(E49&lt;&gt;"",IF(E48&lt;&gt;"",(E49/E48-1)*100,"-"),"-")</f>
        <v>1.5854548187523854</v>
      </c>
      <c r="U49" s="135">
        <f t="shared" ref="U49" si="120">IF(F49&lt;&gt;"",IF(F48&lt;&gt;"",(F49/F48-1)*100,"-"),"-")</f>
        <v>2.9241526383932293</v>
      </c>
      <c r="V49" s="135">
        <f t="shared" ref="V49" si="121">IF(G49&lt;&gt;"",IF(G48&lt;&gt;"",(G49/G48-1)*100,"-"),"-")</f>
        <v>-0.99470521675200096</v>
      </c>
      <c r="W49" s="135">
        <f t="shared" ref="W49" si="122">IF(H49&lt;&gt;"",IF(H48&lt;&gt;"",(H49/H48-1)*100,"-"),"-")</f>
        <v>4.4148201051962266</v>
      </c>
      <c r="X49" s="135">
        <f t="shared" ref="X49" si="123">IF(I49&lt;&gt;"",IF(I48&lt;&gt;"",(I49/I48-1)*100,"-"),"-")</f>
        <v>3.503689685188105</v>
      </c>
      <c r="Y49" s="137">
        <f t="shared" ref="Y49" si="124">IF(J49&lt;&gt;"",IF(J48&lt;&gt;"",(J49/J48-1)*100,"-"),"-")</f>
        <v>2.7143900121999742</v>
      </c>
      <c r="Z49" s="137">
        <f t="shared" ref="Z49:Z51" si="125">IF(K49&lt;&gt;"",IF(K48&lt;&gt;"",(K49/K48-1)*100,"-"),"-")</f>
        <v>2.4772685875911415</v>
      </c>
      <c r="AA49" s="137">
        <f t="shared" ref="AA49:AB51" si="126">IF(L49&lt;&gt;"",IF(L48&lt;&gt;"",(L49/L48-1)*100,"-"),"-")</f>
        <v>3.2703085373319452</v>
      </c>
      <c r="AB49" s="137">
        <f t="shared" ref="AB49" si="127">IF(M49&lt;&gt;"",IF(M48&lt;&gt;"",(M49/M48-1)*100,"-"),"-")</f>
        <v>3.235542156567095</v>
      </c>
      <c r="AC49" s="136">
        <f t="shared" si="101"/>
        <v>1.4025045272386905</v>
      </c>
      <c r="AD49" s="35"/>
      <c r="AE49" s="35"/>
      <c r="AF49" s="35"/>
    </row>
    <row r="50" spans="1:32" x14ac:dyDescent="0.2">
      <c r="A50" s="7">
        <v>2018</v>
      </c>
      <c r="B50" s="42">
        <v>10985876.888</v>
      </c>
      <c r="C50" s="42">
        <v>8884239.6079999991</v>
      </c>
      <c r="D50" s="42">
        <v>9486166.9789999984</v>
      </c>
      <c r="E50" s="42">
        <v>9025088.8570000008</v>
      </c>
      <c r="F50" s="42">
        <v>9464591.6420000009</v>
      </c>
      <c r="G50" s="42">
        <v>9372426.324000001</v>
      </c>
      <c r="H50" s="42">
        <v>11068488.456000002</v>
      </c>
      <c r="I50" s="42">
        <v>9948126.5300000012</v>
      </c>
      <c r="J50" s="42">
        <v>9527427.1889999993</v>
      </c>
      <c r="K50" s="42">
        <v>9885448.9460000005</v>
      </c>
      <c r="L50" s="42">
        <v>9585492.4109999985</v>
      </c>
      <c r="M50" s="42">
        <v>10731037.449000001</v>
      </c>
      <c r="N50" s="31">
        <f t="shared" si="116"/>
        <v>117964411.279</v>
      </c>
      <c r="P50" s="27">
        <f t="shared" si="69"/>
        <v>2018</v>
      </c>
      <c r="Q50" s="135">
        <f t="shared" ref="Q50:R51" si="128">IF(B50&lt;&gt;"",IF(B49&lt;&gt;"",(B50/B49-1)*100,"-"),"-")</f>
        <v>2.2721701465257649</v>
      </c>
      <c r="R50" s="135">
        <f t="shared" ref="R50" si="129">IF(C50&lt;&gt;"",IF(C49&lt;&gt;"",(C50/C49-1)*100,"-"),"-")</f>
        <v>4.0462275067881359</v>
      </c>
      <c r="S50" s="135">
        <f t="shared" ref="S50:S51" si="130">IF(D50&lt;&gt;"",IF(D49&lt;&gt;"",(D50/D49-1)*100,"-"),"-")</f>
        <v>0.48429359963464425</v>
      </c>
      <c r="T50" s="135">
        <f t="shared" ref="T50:T51" si="131">IF(E50&lt;&gt;"",IF(E49&lt;&gt;"",(E50/E49-1)*100,"-"),"-")</f>
        <v>5.7750854930695317</v>
      </c>
      <c r="U50" s="135">
        <f t="shared" ref="U50:U51" si="132">IF(F50&lt;&gt;"",IF(F49&lt;&gt;"",(F50/F49-1)*100,"-"),"-")</f>
        <v>5.0817317779264348</v>
      </c>
      <c r="V50" s="135">
        <f t="shared" ref="V50:V51" si="133">IF(G50&lt;&gt;"",IF(G49&lt;&gt;"",(G50/G49-1)*100,"-"),"-")</f>
        <v>8.0997854192184313</v>
      </c>
      <c r="W50" s="135">
        <f t="shared" ref="W50:W51" si="134">IF(H50&lt;&gt;"",IF(H49&lt;&gt;"",(H50/H49-1)*100,"-"),"-")</f>
        <v>7.3477613223186244</v>
      </c>
      <c r="X50" s="135">
        <f t="shared" ref="X50:X51" si="135">IF(I50&lt;&gt;"",IF(I49&lt;&gt;"",(I50/I49-1)*100,"-"),"-")</f>
        <v>4.6640973358279547</v>
      </c>
      <c r="Y50" s="135">
        <f>IF(J50&lt;&gt;"",IF(J49&lt;&gt;"",(J50/J49-1)*100,"-"),"-")</f>
        <v>5.4137182063465739</v>
      </c>
      <c r="Z50" s="135">
        <f t="shared" si="125"/>
        <v>5.5635049457703367</v>
      </c>
      <c r="AA50" s="135">
        <f t="shared" si="126"/>
        <v>4.0088599967892158</v>
      </c>
      <c r="AB50" s="135">
        <f t="shared" si="126"/>
        <v>2.7079781326191821</v>
      </c>
      <c r="AC50" s="136">
        <f t="shared" si="101"/>
        <v>4.5665227323986146</v>
      </c>
    </row>
    <row r="51" spans="1:32" x14ac:dyDescent="0.2">
      <c r="A51" s="7">
        <v>2019</v>
      </c>
      <c r="B51" s="42">
        <v>11434556.206000002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31">
        <f t="shared" si="116"/>
        <v>11434556.206000002</v>
      </c>
      <c r="P51" s="27">
        <f t="shared" si="69"/>
        <v>2019</v>
      </c>
      <c r="Q51" s="135">
        <f t="shared" si="128"/>
        <v>4.084146605448491</v>
      </c>
      <c r="R51" s="135" t="str">
        <f t="shared" si="128"/>
        <v>-</v>
      </c>
      <c r="S51" s="135" t="str">
        <f t="shared" si="130"/>
        <v>-</v>
      </c>
      <c r="T51" s="135" t="str">
        <f t="shared" si="131"/>
        <v>-</v>
      </c>
      <c r="U51" s="135" t="str">
        <f t="shared" si="132"/>
        <v>-</v>
      </c>
      <c r="V51" s="135" t="str">
        <f t="shared" si="133"/>
        <v>-</v>
      </c>
      <c r="W51" s="135" t="str">
        <f t="shared" si="134"/>
        <v>-</v>
      </c>
      <c r="X51" s="135" t="str">
        <f t="shared" si="135"/>
        <v>-</v>
      </c>
      <c r="Y51" s="135" t="str">
        <f t="shared" ref="Y51" si="136">IF(J51&lt;&gt;"",IF(J50&lt;&gt;"",(J51/J50-1)*100,"-"),"-")</f>
        <v>-</v>
      </c>
      <c r="Z51" s="135" t="str">
        <f t="shared" si="125"/>
        <v>-</v>
      </c>
      <c r="AA51" s="135" t="str">
        <f t="shared" si="126"/>
        <v>-</v>
      </c>
      <c r="AB51" s="135" t="str">
        <f t="shared" si="126"/>
        <v>-</v>
      </c>
      <c r="AC51" s="136" t="str">
        <f t="shared" si="101"/>
        <v>-</v>
      </c>
    </row>
    <row r="52" spans="1:32" x14ac:dyDescent="0.2">
      <c r="A52" s="20"/>
      <c r="B52" s="20"/>
      <c r="C52" s="20"/>
      <c r="D52" s="20"/>
      <c r="E52" s="72"/>
      <c r="F52" s="20"/>
      <c r="G52" s="20"/>
      <c r="H52" s="20"/>
      <c r="I52" s="20"/>
      <c r="J52" s="20"/>
      <c r="K52" s="20"/>
      <c r="L52" s="20"/>
      <c r="M52" s="20"/>
      <c r="P52" s="27">
        <f t="shared" ref="P52" si="137">P51+1</f>
        <v>2020</v>
      </c>
    </row>
    <row r="53" spans="1:32" ht="15.75" x14ac:dyDescent="0.2">
      <c r="A53" s="6" t="s">
        <v>39</v>
      </c>
      <c r="B53" s="3"/>
      <c r="C53" s="20"/>
      <c r="D53" s="20"/>
      <c r="E53" s="72"/>
      <c r="F53" s="20"/>
      <c r="G53" s="20"/>
      <c r="H53" s="20"/>
      <c r="I53" s="20"/>
      <c r="J53" s="20"/>
      <c r="K53" s="20"/>
      <c r="L53" s="20"/>
      <c r="M53" s="20"/>
      <c r="P53" s="21" t="s">
        <v>40</v>
      </c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32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32" ht="15" x14ac:dyDescent="0.2">
      <c r="A55" s="32"/>
      <c r="B55" s="5" t="s">
        <v>4</v>
      </c>
      <c r="C55" s="5" t="s">
        <v>5</v>
      </c>
      <c r="D55" s="5" t="s">
        <v>6</v>
      </c>
      <c r="E55" s="5" t="s">
        <v>7</v>
      </c>
      <c r="F55" s="5" t="s">
        <v>8</v>
      </c>
      <c r="G55" s="5" t="s">
        <v>9</v>
      </c>
      <c r="H55" s="5" t="s">
        <v>10</v>
      </c>
      <c r="I55" s="5" t="s">
        <v>11</v>
      </c>
      <c r="J55" s="5" t="s">
        <v>12</v>
      </c>
      <c r="K55" s="5" t="s">
        <v>13</v>
      </c>
      <c r="L55" s="5" t="s">
        <v>14</v>
      </c>
      <c r="M55" s="8" t="s">
        <v>15</v>
      </c>
      <c r="N55" s="8" t="s">
        <v>3</v>
      </c>
      <c r="P55" s="24"/>
      <c r="Q55" s="25" t="s">
        <v>4</v>
      </c>
      <c r="R55" s="25" t="s">
        <v>5</v>
      </c>
      <c r="S55" s="25" t="s">
        <v>6</v>
      </c>
      <c r="T55" s="25" t="s">
        <v>7</v>
      </c>
      <c r="U55" s="25" t="s">
        <v>8</v>
      </c>
      <c r="V55" s="25" t="s">
        <v>9</v>
      </c>
      <c r="W55" s="25" t="s">
        <v>10</v>
      </c>
      <c r="X55" s="25" t="s">
        <v>11</v>
      </c>
      <c r="Y55" s="25" t="s">
        <v>12</v>
      </c>
      <c r="Z55" s="25" t="s">
        <v>13</v>
      </c>
      <c r="AA55" s="25" t="s">
        <v>14</v>
      </c>
      <c r="AB55" s="25" t="s">
        <v>15</v>
      </c>
      <c r="AC55" s="25" t="s">
        <v>3</v>
      </c>
    </row>
    <row r="56" spans="1:32" x14ac:dyDescent="0.2">
      <c r="A56" s="7">
        <v>2000</v>
      </c>
      <c r="B56" s="134">
        <f>IFERROR(B8/B32*100,"")</f>
        <v>62.368488227530996</v>
      </c>
      <c r="C56" s="134">
        <f t="shared" ref="C56:N56" si="138">IFERROR(C8/C32*100,"")</f>
        <v>53.81228572312218</v>
      </c>
      <c r="D56" s="134">
        <f t="shared" si="138"/>
        <v>55.744958326980708</v>
      </c>
      <c r="E56" s="134">
        <f t="shared" si="138"/>
        <v>57.146123429705995</v>
      </c>
      <c r="F56" s="134">
        <f t="shared" si="138"/>
        <v>54.887438826388411</v>
      </c>
      <c r="G56" s="134">
        <f t="shared" si="138"/>
        <v>59.088224857622315</v>
      </c>
      <c r="H56" s="134">
        <f t="shared" si="138"/>
        <v>68.916426566490102</v>
      </c>
      <c r="I56" s="134">
        <f t="shared" si="138"/>
        <v>58.417491970803482</v>
      </c>
      <c r="J56" s="134">
        <f t="shared" si="138"/>
        <v>56.659479919336732</v>
      </c>
      <c r="K56" s="134">
        <f t="shared" si="138"/>
        <v>58.901495205611496</v>
      </c>
      <c r="L56" s="134">
        <f t="shared" si="138"/>
        <v>58.337912180175231</v>
      </c>
      <c r="M56" s="134">
        <f t="shared" si="138"/>
        <v>58.886914230709976</v>
      </c>
      <c r="N56" s="134">
        <f t="shared" si="138"/>
        <v>58.642307244841632</v>
      </c>
      <c r="P56" s="27">
        <v>2000</v>
      </c>
      <c r="Q56" s="28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3"/>
      <c r="AC56" s="33"/>
    </row>
    <row r="57" spans="1:32" x14ac:dyDescent="0.2">
      <c r="A57" s="7">
        <v>2001</v>
      </c>
      <c r="B57" s="134">
        <f t="shared" ref="B57:N57" si="139">IFERROR(B9/B33*100,"")</f>
        <v>61.027150841581566</v>
      </c>
      <c r="C57" s="134">
        <f t="shared" si="139"/>
        <v>55.985316895398384</v>
      </c>
      <c r="D57" s="134">
        <f t="shared" si="139"/>
        <v>53.950232796971889</v>
      </c>
      <c r="E57" s="134">
        <f t="shared" si="139"/>
        <v>55.872164550977551</v>
      </c>
      <c r="F57" s="134">
        <f t="shared" si="139"/>
        <v>51.299668313177179</v>
      </c>
      <c r="G57" s="134">
        <f t="shared" si="139"/>
        <v>56.512545063916988</v>
      </c>
      <c r="H57" s="134">
        <f t="shared" si="139"/>
        <v>67.094201149545583</v>
      </c>
      <c r="I57" s="134">
        <f t="shared" si="139"/>
        <v>60.225400490363981</v>
      </c>
      <c r="J57" s="134">
        <f t="shared" si="139"/>
        <v>57.591312468397973</v>
      </c>
      <c r="K57" s="134">
        <f t="shared" si="139"/>
        <v>57.935208016613139</v>
      </c>
      <c r="L57" s="134">
        <f t="shared" si="139"/>
        <v>57.938199873080499</v>
      </c>
      <c r="M57" s="134">
        <f t="shared" si="139"/>
        <v>60.656720195196201</v>
      </c>
      <c r="N57" s="134">
        <f t="shared" si="139"/>
        <v>58.117777955462245</v>
      </c>
      <c r="P57" s="27">
        <f>P56+1</f>
        <v>2001</v>
      </c>
      <c r="Q57" s="135">
        <f>IF(B57&lt;&gt;"",IF(B56&lt;&gt;"",(B57/B56-1)*100,"-"),"-")</f>
        <v>-2.1506652222449296</v>
      </c>
      <c r="R57" s="135">
        <f t="shared" ref="R57:AB71" si="140">IF(C57&lt;&gt;"",IF(C56&lt;&gt;"",(C57/C56-1)*100,"-"),"-")</f>
        <v>4.0381692453225204</v>
      </c>
      <c r="S57" s="135">
        <f t="shared" si="140"/>
        <v>-3.2195297725071015</v>
      </c>
      <c r="T57" s="135">
        <f t="shared" si="140"/>
        <v>-2.2293006109075919</v>
      </c>
      <c r="U57" s="135">
        <f t="shared" si="140"/>
        <v>-6.5365966966677398</v>
      </c>
      <c r="V57" s="135">
        <f t="shared" si="140"/>
        <v>-4.3590407393548025</v>
      </c>
      <c r="W57" s="135">
        <f t="shared" si="140"/>
        <v>-2.6441089704302145</v>
      </c>
      <c r="X57" s="135">
        <f t="shared" si="140"/>
        <v>3.0948068096865233</v>
      </c>
      <c r="Y57" s="135">
        <f t="shared" si="140"/>
        <v>1.6446189594183425</v>
      </c>
      <c r="Z57" s="135">
        <f t="shared" si="140"/>
        <v>-1.6405138538933106</v>
      </c>
      <c r="AA57" s="135">
        <f t="shared" si="140"/>
        <v>-0.68516731599894687</v>
      </c>
      <c r="AB57" s="135">
        <f t="shared" si="140"/>
        <v>3.005431661017921</v>
      </c>
      <c r="AC57" s="136">
        <f t="shared" ref="AC57:AC75" si="141">IF(COUNTIF(Q57:AB57,"-")=0,IF(N57&lt;&gt;"",IF(N56&lt;&gt;"",(N57/N56-1)*100,"-"),"-"),"-")</f>
        <v>-0.89445540945275459</v>
      </c>
    </row>
    <row r="58" spans="1:32" x14ac:dyDescent="0.2">
      <c r="A58" s="7">
        <v>2002</v>
      </c>
      <c r="B58" s="134">
        <f t="shared" ref="B58:N58" si="142">IFERROR(B10/B34*100,"")</f>
        <v>63.891025447960402</v>
      </c>
      <c r="C58" s="134">
        <f t="shared" si="142"/>
        <v>58.075477364409224</v>
      </c>
      <c r="D58" s="134">
        <f t="shared" si="142"/>
        <v>55.091898523580973</v>
      </c>
      <c r="E58" s="134">
        <f t="shared" si="142"/>
        <v>53.314942002205157</v>
      </c>
      <c r="F58" s="134">
        <f t="shared" si="142"/>
        <v>55.512537387322801</v>
      </c>
      <c r="G58" s="134">
        <f t="shared" si="142"/>
        <v>58.240855180617267</v>
      </c>
      <c r="H58" s="134">
        <f t="shared" si="142"/>
        <v>64.348638977622784</v>
      </c>
      <c r="I58" s="134">
        <f t="shared" si="142"/>
        <v>54.171789052991471</v>
      </c>
      <c r="J58" s="134">
        <f t="shared" si="142"/>
        <v>53.691861353587235</v>
      </c>
      <c r="K58" s="134">
        <f t="shared" si="142"/>
        <v>52.914040887961399</v>
      </c>
      <c r="L58" s="134">
        <f t="shared" si="142"/>
        <v>54.74389113082465</v>
      </c>
      <c r="M58" s="134">
        <f t="shared" si="142"/>
        <v>54.870634086830847</v>
      </c>
      <c r="N58" s="134">
        <f t="shared" si="142"/>
        <v>56.638925090564349</v>
      </c>
      <c r="P58" s="27">
        <f t="shared" ref="P58:P75" si="143">P57+1</f>
        <v>2002</v>
      </c>
      <c r="Q58" s="135">
        <f t="shared" ref="Q58" si="144">IF(B58&lt;&gt;"",IF(B57&lt;&gt;"",(B58/B57-1)*100,"-"),"-")</f>
        <v>4.6927876639908606</v>
      </c>
      <c r="R58" s="135">
        <f t="shared" si="140"/>
        <v>3.7334083022447562</v>
      </c>
      <c r="S58" s="135">
        <f t="shared" si="140"/>
        <v>2.1161460616962557</v>
      </c>
      <c r="T58" s="135">
        <f t="shared" si="140"/>
        <v>-4.5769169126053662</v>
      </c>
      <c r="U58" s="135">
        <f t="shared" si="140"/>
        <v>8.2122735149604775</v>
      </c>
      <c r="V58" s="135">
        <f t="shared" si="140"/>
        <v>3.0582769095703011</v>
      </c>
      <c r="W58" s="135">
        <f t="shared" si="140"/>
        <v>-4.0921005465185285</v>
      </c>
      <c r="X58" s="135">
        <f t="shared" si="140"/>
        <v>-10.051591833484085</v>
      </c>
      <c r="Y58" s="135">
        <f t="shared" si="140"/>
        <v>-6.7709016302597398</v>
      </c>
      <c r="Z58" s="135">
        <f t="shared" si="140"/>
        <v>-8.6668664885295676</v>
      </c>
      <c r="AA58" s="135">
        <f t="shared" si="140"/>
        <v>-5.5133033978503114</v>
      </c>
      <c r="AB58" s="135">
        <f t="shared" si="140"/>
        <v>-9.5390685314759143</v>
      </c>
      <c r="AC58" s="136">
        <f t="shared" si="141"/>
        <v>-2.5445791579148058</v>
      </c>
    </row>
    <row r="59" spans="1:32" x14ac:dyDescent="0.2">
      <c r="A59" s="7">
        <v>2003</v>
      </c>
      <c r="B59" s="134">
        <f t="shared" ref="B59:N59" si="145">IFERROR(B11/B35*100,"")</f>
        <v>56.179090325867563</v>
      </c>
      <c r="C59" s="134">
        <f t="shared" si="145"/>
        <v>55.193182423033917</v>
      </c>
      <c r="D59" s="134">
        <f t="shared" si="145"/>
        <v>57.00958634193556</v>
      </c>
      <c r="E59" s="134">
        <f t="shared" si="145"/>
        <v>60.393276465045233</v>
      </c>
      <c r="F59" s="134">
        <f t="shared" si="145"/>
        <v>55.572352376339943</v>
      </c>
      <c r="G59" s="134">
        <f t="shared" si="145"/>
        <v>58.719010523999358</v>
      </c>
      <c r="H59" s="134">
        <f t="shared" si="145"/>
        <v>67.576933203823515</v>
      </c>
      <c r="I59" s="134">
        <f t="shared" si="145"/>
        <v>61.466044392943161</v>
      </c>
      <c r="J59" s="134">
        <f t="shared" si="145"/>
        <v>60.540238971490943</v>
      </c>
      <c r="K59" s="134">
        <f t="shared" si="145"/>
        <v>61.699028286959702</v>
      </c>
      <c r="L59" s="134">
        <f t="shared" si="145"/>
        <v>63.023104264301622</v>
      </c>
      <c r="M59" s="134">
        <f t="shared" si="145"/>
        <v>63.673621934610836</v>
      </c>
      <c r="N59" s="134">
        <f t="shared" si="145"/>
        <v>60.045671621809561</v>
      </c>
      <c r="P59" s="27">
        <f t="shared" si="143"/>
        <v>2003</v>
      </c>
      <c r="Q59" s="135">
        <f t="shared" ref="Q59" si="146">IF(B59&lt;&gt;"",IF(B58&lt;&gt;"",(B59/B58-1)*100,"-"),"-")</f>
        <v>-12.070451316162167</v>
      </c>
      <c r="R59" s="135">
        <f t="shared" ref="R59" si="147">IF(C59&lt;&gt;"",IF(C58&lt;&gt;"",(C59/C58-1)*100,"-"),"-")</f>
        <v>-4.9630154966951334</v>
      </c>
      <c r="S59" s="135">
        <f t="shared" ref="S59" si="148">IF(D59&lt;&gt;"",IF(D58&lt;&gt;"",(D59/D58-1)*100,"-"),"-")</f>
        <v>3.4808889686997357</v>
      </c>
      <c r="T59" s="135">
        <f t="shared" ref="T59" si="149">IF(E59&lt;&gt;"",IF(E58&lt;&gt;"",(E59/E58-1)*100,"-"),"-")</f>
        <v>13.27645533694346</v>
      </c>
      <c r="U59" s="135">
        <f t="shared" ref="U59" si="150">IF(F59&lt;&gt;"",IF(F58&lt;&gt;"",(F59/F58-1)*100,"-"),"-")</f>
        <v>0.10775041428894294</v>
      </c>
      <c r="V59" s="135">
        <f t="shared" ref="V59" si="151">IF(G59&lt;&gt;"",IF(G58&lt;&gt;"",(G59/G58-1)*100,"-"),"-")</f>
        <v>0.82099643265749478</v>
      </c>
      <c r="W59" s="135">
        <f t="shared" ref="W59" si="152">IF(H59&lt;&gt;"",IF(H58&lt;&gt;"",(H59/H58-1)*100,"-"),"-")</f>
        <v>5.0168803528593209</v>
      </c>
      <c r="X59" s="135">
        <f t="shared" ref="X59" si="153">IF(I59&lt;&gt;"",IF(I58&lt;&gt;"",(I59/I58-1)*100,"-"),"-")</f>
        <v>13.465044200065757</v>
      </c>
      <c r="Y59" s="135">
        <f t="shared" ref="Y59" si="154">IF(J59&lt;&gt;"",IF(J58&lt;&gt;"",(J59/J58-1)*100,"-"),"-")</f>
        <v>12.754964058339846</v>
      </c>
      <c r="Z59" s="135">
        <f t="shared" ref="Z59" si="155">IF(K59&lt;&gt;"",IF(K58&lt;&gt;"",(K59/K58-1)*100,"-"),"-")</f>
        <v>16.602374816921216</v>
      </c>
      <c r="AA59" s="135">
        <f t="shared" ref="AA59" si="156">IF(L59&lt;&gt;"",IF(L58&lt;&gt;"",(L59/L58-1)*100,"-"),"-")</f>
        <v>15.12353791894634</v>
      </c>
      <c r="AB59" s="135">
        <f t="shared" ref="AB59" si="157">IF(M59&lt;&gt;"",IF(M58&lt;&gt;"",(M59/M58-1)*100,"-"),"-")</f>
        <v>16.043167705788797</v>
      </c>
      <c r="AC59" s="136">
        <f t="shared" ref="AC59" si="158">IF(COUNTIF(Q59:AB59,"-")=0,IF(N59&lt;&gt;"",IF(N58&lt;&gt;"",(N59/N58-1)*100,"-"),"-"),"-")</f>
        <v>6.0148502567764162</v>
      </c>
    </row>
    <row r="60" spans="1:32" x14ac:dyDescent="0.2">
      <c r="A60" s="7">
        <v>2004</v>
      </c>
      <c r="B60" s="134">
        <f t="shared" ref="B60:N60" si="159">IFERROR(B12/B36*100,"")</f>
        <v>66.257172730025346</v>
      </c>
      <c r="C60" s="134">
        <f t="shared" si="159"/>
        <v>62.527601064322056</v>
      </c>
      <c r="D60" s="134">
        <f t="shared" si="159"/>
        <v>57.178443916004063</v>
      </c>
      <c r="E60" s="134">
        <f t="shared" si="159"/>
        <v>61.51079591638149</v>
      </c>
      <c r="F60" s="134">
        <f t="shared" si="159"/>
        <v>61.930300169111163</v>
      </c>
      <c r="G60" s="134">
        <f t="shared" si="159"/>
        <v>63.9248142661909</v>
      </c>
      <c r="H60" s="134">
        <f t="shared" si="159"/>
        <v>71.25335270278687</v>
      </c>
      <c r="I60" s="134">
        <f t="shared" si="159"/>
        <v>64.845511284910756</v>
      </c>
      <c r="J60" s="134">
        <f t="shared" si="159"/>
        <v>63.684549013972926</v>
      </c>
      <c r="K60" s="134">
        <f t="shared" si="159"/>
        <v>67.417517140679522</v>
      </c>
      <c r="L60" s="134">
        <f t="shared" si="159"/>
        <v>68.970647560068628</v>
      </c>
      <c r="M60" s="134">
        <f t="shared" si="159"/>
        <v>68.832451265650406</v>
      </c>
      <c r="N60" s="134">
        <f t="shared" si="159"/>
        <v>64.916775549766925</v>
      </c>
      <c r="P60" s="27">
        <f t="shared" si="143"/>
        <v>2004</v>
      </c>
      <c r="Q60" s="135">
        <f t="shared" ref="Q60" si="160">IF(B60&lt;&gt;"",IF(B59&lt;&gt;"",(B60/B59-1)*100,"-"),"-")</f>
        <v>17.939205397772962</v>
      </c>
      <c r="R60" s="135">
        <f t="shared" ref="R60" si="161">IF(C60&lt;&gt;"",IF(C59&lt;&gt;"",(C60/C59-1)*100,"-"),"-")</f>
        <v>13.288631528931827</v>
      </c>
      <c r="S60" s="135">
        <f t="shared" ref="S60" si="162">IF(D60&lt;&gt;"",IF(D59&lt;&gt;"",(D60/D59-1)*100,"-"),"-")</f>
        <v>0.29619154409525894</v>
      </c>
      <c r="T60" s="135">
        <f t="shared" ref="T60" si="163">IF(E60&lt;&gt;"",IF(E59&lt;&gt;"",(E60/E59-1)*100,"-"),"-")</f>
        <v>1.8504037481441582</v>
      </c>
      <c r="U60" s="135">
        <f t="shared" ref="U60" si="164">IF(F60&lt;&gt;"",IF(F59&lt;&gt;"",(F60/F59-1)*100,"-"),"-")</f>
        <v>11.440846969577144</v>
      </c>
      <c r="V60" s="135">
        <f t="shared" ref="V60" si="165">IF(G60&lt;&gt;"",IF(G59&lt;&gt;"",(G60/G59-1)*100,"-"),"-")</f>
        <v>8.8656189805239372</v>
      </c>
      <c r="W60" s="135">
        <f t="shared" ref="W60" si="166">IF(H60&lt;&gt;"",IF(H59&lt;&gt;"",(H60/H59-1)*100,"-"),"-")</f>
        <v>5.4403467642940351</v>
      </c>
      <c r="X60" s="135">
        <f t="shared" ref="X60" si="167">IF(I60&lt;&gt;"",IF(I59&lt;&gt;"",(I60/I59-1)*100,"-"),"-")</f>
        <v>5.4981037503620156</v>
      </c>
      <c r="Y60" s="135">
        <f t="shared" ref="Y60" si="168">IF(J60&lt;&gt;"",IF(J59&lt;&gt;"",(J60/J59-1)*100,"-"),"-")</f>
        <v>5.1937522809625492</v>
      </c>
      <c r="Z60" s="135">
        <f t="shared" ref="Z60" si="169">IF(K60&lt;&gt;"",IF(K59&lt;&gt;"",(K60/K59-1)*100,"-"),"-")</f>
        <v>9.2683612894572054</v>
      </c>
      <c r="AA60" s="135">
        <f t="shared" ref="AA60" si="170">IF(L60&lt;&gt;"",IF(L59&lt;&gt;"",(L60/L59-1)*100,"-"),"-")</f>
        <v>9.4370840110075136</v>
      </c>
      <c r="AB60" s="135">
        <f t="shared" ref="AB60" si="171">IF(M60&lt;&gt;"",IF(M59&lt;&gt;"",(M60/M59-1)*100,"-"),"-")</f>
        <v>8.1019881927517634</v>
      </c>
      <c r="AC60" s="136">
        <f t="shared" ref="AC60" si="172">IF(COUNTIF(Q60:AB60,"-")=0,IF(N60&lt;&gt;"",IF(N59&lt;&gt;"",(N60/N59-1)*100,"-"),"-"),"-")</f>
        <v>8.1123314909981037</v>
      </c>
    </row>
    <row r="61" spans="1:32" x14ac:dyDescent="0.2">
      <c r="A61" s="7">
        <v>2005</v>
      </c>
      <c r="B61" s="134">
        <f t="shared" ref="B61:N61" si="173">IFERROR(B13/B37*100,"")</f>
        <v>71.443036459381332</v>
      </c>
      <c r="C61" s="134">
        <f t="shared" si="173"/>
        <v>67.009551158191215</v>
      </c>
      <c r="D61" s="134">
        <f t="shared" si="173"/>
        <v>66.952527938536193</v>
      </c>
      <c r="E61" s="134">
        <f t="shared" si="173"/>
        <v>67.711005190718481</v>
      </c>
      <c r="F61" s="134">
        <f t="shared" si="173"/>
        <v>65.934805659277856</v>
      </c>
      <c r="G61" s="134">
        <f t="shared" si="173"/>
        <v>66.559127880750694</v>
      </c>
      <c r="H61" s="134">
        <f t="shared" si="173"/>
        <v>78.01253846389811</v>
      </c>
      <c r="I61" s="134">
        <f t="shared" si="173"/>
        <v>67.529943673398947</v>
      </c>
      <c r="J61" s="134">
        <f t="shared" si="173"/>
        <v>69.02311994508193</v>
      </c>
      <c r="K61" s="134">
        <f t="shared" si="173"/>
        <v>70.571242939604645</v>
      </c>
      <c r="L61" s="134">
        <f t="shared" si="173"/>
        <v>68.334893938086111</v>
      </c>
      <c r="M61" s="134">
        <f t="shared" si="173"/>
        <v>71.942358466481878</v>
      </c>
      <c r="N61" s="134">
        <f t="shared" si="173"/>
        <v>69.415909554953728</v>
      </c>
      <c r="P61" s="27">
        <f t="shared" si="143"/>
        <v>2005</v>
      </c>
      <c r="Q61" s="135">
        <f t="shared" ref="Q61:Q73" si="174">IF(B61&lt;&gt;"",IF(B60&lt;&gt;"",(B61/B60-1)*100,"-"),"-")</f>
        <v>7.8268714399972295</v>
      </c>
      <c r="R61" s="135">
        <f t="shared" si="140"/>
        <v>7.1679546593488963</v>
      </c>
      <c r="S61" s="135">
        <f t="shared" si="140"/>
        <v>17.094001433285587</v>
      </c>
      <c r="T61" s="135">
        <f t="shared" si="140"/>
        <v>10.07987164198887</v>
      </c>
      <c r="U61" s="135">
        <f t="shared" si="140"/>
        <v>6.4661490082103867</v>
      </c>
      <c r="V61" s="135">
        <f t="shared" si="140"/>
        <v>4.1209562277180645</v>
      </c>
      <c r="W61" s="135">
        <f t="shared" si="140"/>
        <v>9.4861301324377969</v>
      </c>
      <c r="X61" s="135">
        <f t="shared" si="140"/>
        <v>4.1397350954542445</v>
      </c>
      <c r="Y61" s="135">
        <f t="shared" si="140"/>
        <v>8.3828354188983489</v>
      </c>
      <c r="Z61" s="135">
        <f t="shared" si="140"/>
        <v>4.6779026174225136</v>
      </c>
      <c r="AA61" s="135">
        <f t="shared" si="140"/>
        <v>-0.92177418144264722</v>
      </c>
      <c r="AB61" s="135">
        <f t="shared" si="140"/>
        <v>4.5180828862670719</v>
      </c>
      <c r="AC61" s="136">
        <f t="shared" si="141"/>
        <v>6.9306184219480427</v>
      </c>
    </row>
    <row r="62" spans="1:32" x14ac:dyDescent="0.2">
      <c r="A62" s="7">
        <v>2006</v>
      </c>
      <c r="B62" s="134">
        <f t="shared" ref="B62:N62" si="175">IFERROR(B14/B38*100,"")</f>
        <v>74.225466975186094</v>
      </c>
      <c r="C62" s="134">
        <f t="shared" si="175"/>
        <v>66.040086271277957</v>
      </c>
      <c r="D62" s="134">
        <f t="shared" si="175"/>
        <v>66.229086782684149</v>
      </c>
      <c r="E62" s="134">
        <f t="shared" si="175"/>
        <v>71.79398028121841</v>
      </c>
      <c r="F62" s="134">
        <f t="shared" si="175"/>
        <v>70.519349139177493</v>
      </c>
      <c r="G62" s="134">
        <f t="shared" si="175"/>
        <v>74.823101666095852</v>
      </c>
      <c r="H62" s="134">
        <f t="shared" si="175"/>
        <v>79.214932663467152</v>
      </c>
      <c r="I62" s="134">
        <f t="shared" si="175"/>
        <v>71.822450458038603</v>
      </c>
      <c r="J62" s="134">
        <f t="shared" si="175"/>
        <v>71.450053321020818</v>
      </c>
      <c r="K62" s="134">
        <f t="shared" si="175"/>
        <v>69.474953286305393</v>
      </c>
      <c r="L62" s="134">
        <f t="shared" si="175"/>
        <v>66.439794700077243</v>
      </c>
      <c r="M62" s="134">
        <f t="shared" si="175"/>
        <v>68.758282320513203</v>
      </c>
      <c r="N62" s="134">
        <f t="shared" si="175"/>
        <v>70.860038984761474</v>
      </c>
      <c r="P62" s="27">
        <f t="shared" si="143"/>
        <v>2006</v>
      </c>
      <c r="Q62" s="135">
        <f t="shared" si="174"/>
        <v>3.8946140221611358</v>
      </c>
      <c r="R62" s="135">
        <f t="shared" si="140"/>
        <v>-1.4467562760189456</v>
      </c>
      <c r="S62" s="135">
        <f t="shared" si="140"/>
        <v>-1.0805285149444677</v>
      </c>
      <c r="T62" s="135">
        <f t="shared" si="140"/>
        <v>6.0300021820671512</v>
      </c>
      <c r="U62" s="135">
        <f t="shared" si="140"/>
        <v>6.9531462693475543</v>
      </c>
      <c r="V62" s="135">
        <f t="shared" si="140"/>
        <v>12.415988683251889</v>
      </c>
      <c r="W62" s="135">
        <f t="shared" si="140"/>
        <v>1.5412832645171237</v>
      </c>
      <c r="X62" s="135">
        <f t="shared" si="140"/>
        <v>6.3564495261537513</v>
      </c>
      <c r="Y62" s="135">
        <f t="shared" si="140"/>
        <v>3.5161165966850927</v>
      </c>
      <c r="Z62" s="135">
        <f t="shared" si="140"/>
        <v>-1.5534509633583493</v>
      </c>
      <c r="AA62" s="135">
        <f t="shared" si="140"/>
        <v>-2.7732526221902032</v>
      </c>
      <c r="AB62" s="135">
        <f t="shared" si="140"/>
        <v>-4.425871230579892</v>
      </c>
      <c r="AC62" s="136">
        <f t="shared" si="141"/>
        <v>2.08040122079578</v>
      </c>
    </row>
    <row r="63" spans="1:32" x14ac:dyDescent="0.2">
      <c r="A63" s="7">
        <v>2007</v>
      </c>
      <c r="B63" s="134">
        <f t="shared" ref="B63:N63" si="176">IFERROR(B15/B39*100,"")</f>
        <v>72.741104501863219</v>
      </c>
      <c r="C63" s="134">
        <f t="shared" si="176"/>
        <v>66.931320734312678</v>
      </c>
      <c r="D63" s="134">
        <f t="shared" si="176"/>
        <v>63.476964928002346</v>
      </c>
      <c r="E63" s="134">
        <f t="shared" si="176"/>
        <v>71.498878996403747</v>
      </c>
      <c r="F63" s="134">
        <f t="shared" si="176"/>
        <v>66.749765391874746</v>
      </c>
      <c r="G63" s="134">
        <f t="shared" si="176"/>
        <v>69.688089501280871</v>
      </c>
      <c r="H63" s="134">
        <f t="shared" si="176"/>
        <v>70.743197108773629</v>
      </c>
      <c r="I63" s="134">
        <f t="shared" si="176"/>
        <v>58.373838400308088</v>
      </c>
      <c r="J63" s="134">
        <f t="shared" si="176"/>
        <v>63.76516679110582</v>
      </c>
      <c r="K63" s="134">
        <f t="shared" si="176"/>
        <v>1.705716667741277E-5</v>
      </c>
      <c r="L63" s="134">
        <f t="shared" si="176"/>
        <v>69.540752556005032</v>
      </c>
      <c r="M63" s="134">
        <f t="shared" si="176"/>
        <v>70.918315269095217</v>
      </c>
      <c r="N63" s="134">
        <f t="shared" si="176"/>
        <v>61.843220481830187</v>
      </c>
      <c r="P63" s="27">
        <f t="shared" si="143"/>
        <v>2007</v>
      </c>
      <c r="Q63" s="135">
        <f t="shared" si="174"/>
        <v>-1.9998021350530637</v>
      </c>
      <c r="R63" s="135">
        <f t="shared" si="140"/>
        <v>1.349535582636463</v>
      </c>
      <c r="S63" s="135">
        <f t="shared" si="140"/>
        <v>-4.1554579541648646</v>
      </c>
      <c r="T63" s="135">
        <f t="shared" si="140"/>
        <v>-0.41103903650242524</v>
      </c>
      <c r="U63" s="135">
        <f t="shared" si="140"/>
        <v>-5.3454602081806968</v>
      </c>
      <c r="V63" s="135">
        <f t="shared" si="140"/>
        <v>-6.8628699565682076</v>
      </c>
      <c r="W63" s="135">
        <f t="shared" si="140"/>
        <v>-10.694619397941585</v>
      </c>
      <c r="X63" s="135">
        <f t="shared" si="140"/>
        <v>-18.724802581871948</v>
      </c>
      <c r="Y63" s="135">
        <f t="shared" si="140"/>
        <v>-10.755606430952913</v>
      </c>
      <c r="Z63" s="135">
        <f t="shared" si="140"/>
        <v>-99.999975448466145</v>
      </c>
      <c r="AA63" s="135">
        <f t="shared" si="140"/>
        <v>4.6673200450515262</v>
      </c>
      <c r="AB63" s="135">
        <f t="shared" si="140"/>
        <v>3.1414876516448365</v>
      </c>
      <c r="AC63" s="136">
        <f t="shared" si="141"/>
        <v>-12.724828594675719</v>
      </c>
    </row>
    <row r="64" spans="1:32" x14ac:dyDescent="0.2">
      <c r="A64" s="7">
        <v>2008</v>
      </c>
      <c r="B64" s="134">
        <f t="shared" ref="B64:N64" si="177">IFERROR(B16/B40*100,"")</f>
        <v>70.891842267709421</v>
      </c>
      <c r="C64" s="134">
        <f t="shared" si="177"/>
        <v>65.521325309422906</v>
      </c>
      <c r="D64" s="134">
        <f t="shared" si="177"/>
        <v>63.296001444933871</v>
      </c>
      <c r="E64" s="134">
        <f t="shared" si="177"/>
        <v>65.331471592329663</v>
      </c>
      <c r="F64" s="134">
        <f t="shared" si="177"/>
        <v>69.809853891138445</v>
      </c>
      <c r="G64" s="134">
        <f t="shared" si="177"/>
        <v>66.145902800844112</v>
      </c>
      <c r="H64" s="134">
        <f t="shared" si="177"/>
        <v>66.587445894196904</v>
      </c>
      <c r="I64" s="134">
        <f t="shared" si="177"/>
        <v>71.998013367952964</v>
      </c>
      <c r="J64" s="134">
        <f t="shared" si="177"/>
        <v>61.54715500371173</v>
      </c>
      <c r="K64" s="134">
        <f t="shared" si="177"/>
        <v>61.448446878084496</v>
      </c>
      <c r="L64" s="134">
        <f t="shared" si="177"/>
        <v>62.173841283971363</v>
      </c>
      <c r="M64" s="134">
        <f t="shared" si="177"/>
        <v>66.322945002238143</v>
      </c>
      <c r="N64" s="134">
        <f t="shared" si="177"/>
        <v>65.954499208389066</v>
      </c>
      <c r="P64" s="27">
        <f t="shared" si="143"/>
        <v>2008</v>
      </c>
      <c r="Q64" s="135">
        <f t="shared" si="174"/>
        <v>-2.5422520689198924</v>
      </c>
      <c r="R64" s="135">
        <f t="shared" si="140"/>
        <v>-2.1066302135091863</v>
      </c>
      <c r="S64" s="135">
        <f t="shared" si="140"/>
        <v>-0.28508527979201892</v>
      </c>
      <c r="T64" s="135">
        <f t="shared" si="140"/>
        <v>-8.6258798608357061</v>
      </c>
      <c r="U64" s="135">
        <f t="shared" si="140"/>
        <v>4.5844183590736609</v>
      </c>
      <c r="V64" s="135">
        <f t="shared" si="140"/>
        <v>-5.0829154964445618</v>
      </c>
      <c r="W64" s="135">
        <f t="shared" si="140"/>
        <v>-5.8744181552706891</v>
      </c>
      <c r="X64" s="135">
        <f t="shared" si="140"/>
        <v>23.339522191799134</v>
      </c>
      <c r="Y64" s="135">
        <f t="shared" si="140"/>
        <v>-3.4784066270229896</v>
      </c>
      <c r="Z64" s="135">
        <f t="shared" si="140"/>
        <v>360249922.99740082</v>
      </c>
      <c r="AA64" s="135">
        <f t="shared" si="140"/>
        <v>-10.593660553357809</v>
      </c>
      <c r="AB64" s="135">
        <f t="shared" si="140"/>
        <v>-6.4798074367957259</v>
      </c>
      <c r="AC64" s="136">
        <f t="shared" si="141"/>
        <v>6.6479052910363823</v>
      </c>
    </row>
    <row r="65" spans="1:29" x14ac:dyDescent="0.2">
      <c r="A65" s="7">
        <v>2009</v>
      </c>
      <c r="B65" s="134">
        <f t="shared" ref="B65:N65" si="178">IFERROR(B17/B41*100,"")</f>
        <v>70.873215347418437</v>
      </c>
      <c r="C65" s="134">
        <f t="shared" si="178"/>
        <v>60.044364113351591</v>
      </c>
      <c r="D65" s="134">
        <f t="shared" si="178"/>
        <v>58.29406744771596</v>
      </c>
      <c r="E65" s="134">
        <f t="shared" si="178"/>
        <v>62.62730268671023</v>
      </c>
      <c r="F65" s="134">
        <f t="shared" si="178"/>
        <v>58.617743424583445</v>
      </c>
      <c r="G65" s="134">
        <f t="shared" si="178"/>
        <v>64.264280983772721</v>
      </c>
      <c r="H65" s="134">
        <f t="shared" si="178"/>
        <v>71.855435409045484</v>
      </c>
      <c r="I65" s="134">
        <f t="shared" si="178"/>
        <v>62.25376385317761</v>
      </c>
      <c r="J65" s="134">
        <f t="shared" si="178"/>
        <v>65.68457286228832</v>
      </c>
      <c r="K65" s="134">
        <f t="shared" si="178"/>
        <v>72.172588076092154</v>
      </c>
      <c r="L65" s="134">
        <f t="shared" si="178"/>
        <v>69.068862689125723</v>
      </c>
      <c r="M65" s="134">
        <f t="shared" si="178"/>
        <v>72.05087712729005</v>
      </c>
      <c r="N65" s="134">
        <f t="shared" si="178"/>
        <v>65.870914954029374</v>
      </c>
      <c r="P65" s="27">
        <f t="shared" si="143"/>
        <v>2009</v>
      </c>
      <c r="Q65" s="135">
        <f t="shared" si="174"/>
        <v>-2.6275125169750169E-2</v>
      </c>
      <c r="R65" s="135">
        <f t="shared" si="140"/>
        <v>-8.359051301551812</v>
      </c>
      <c r="S65" s="135">
        <f t="shared" si="140"/>
        <v>-7.9024486271371934</v>
      </c>
      <c r="T65" s="135">
        <f t="shared" si="140"/>
        <v>-4.1391519886365469</v>
      </c>
      <c r="U65" s="135">
        <f t="shared" si="140"/>
        <v>-16.032278887172559</v>
      </c>
      <c r="V65" s="135">
        <f t="shared" si="140"/>
        <v>-2.8446536178313053</v>
      </c>
      <c r="W65" s="135">
        <f t="shared" si="140"/>
        <v>7.9113854632884895</v>
      </c>
      <c r="X65" s="135">
        <f t="shared" si="140"/>
        <v>-13.534053314744121</v>
      </c>
      <c r="Y65" s="135">
        <f t="shared" si="140"/>
        <v>6.7223543611838243</v>
      </c>
      <c r="Z65" s="135">
        <f t="shared" si="140"/>
        <v>17.452257531072625</v>
      </c>
      <c r="AA65" s="135">
        <f t="shared" si="140"/>
        <v>11.089907367412287</v>
      </c>
      <c r="AB65" s="135">
        <f t="shared" si="140"/>
        <v>8.6364260888273527</v>
      </c>
      <c r="AC65" s="136">
        <f t="shared" si="141"/>
        <v>-0.12673017817268484</v>
      </c>
    </row>
    <row r="66" spans="1:29" x14ac:dyDescent="0.2">
      <c r="A66" s="7">
        <v>2010</v>
      </c>
      <c r="B66" s="134">
        <f t="shared" ref="B66:N66" si="179">IFERROR(B18/B42*100,"")</f>
        <v>76.268219846300767</v>
      </c>
      <c r="C66" s="134">
        <f t="shared" si="179"/>
        <v>70.315512008496654</v>
      </c>
      <c r="D66" s="134">
        <f t="shared" si="179"/>
        <v>64.558673184728235</v>
      </c>
      <c r="E66" s="134">
        <f t="shared" si="179"/>
        <v>64.056902636617536</v>
      </c>
      <c r="F66" s="134">
        <f t="shared" si="179"/>
        <v>59.726083935333982</v>
      </c>
      <c r="G66" s="134">
        <f t="shared" si="179"/>
        <v>63.602741527795992</v>
      </c>
      <c r="H66" s="134">
        <f t="shared" si="179"/>
        <v>70.377130227274534</v>
      </c>
      <c r="I66" s="134">
        <f t="shared" si="179"/>
        <v>69.132719261045622</v>
      </c>
      <c r="J66" s="134">
        <f t="shared" si="179"/>
        <v>72.449371344124387</v>
      </c>
      <c r="K66" s="134">
        <f t="shared" si="179"/>
        <v>70.09521923070767</v>
      </c>
      <c r="L66" s="134">
        <f t="shared" si="179"/>
        <v>67.438839643309905</v>
      </c>
      <c r="M66" s="134">
        <f t="shared" si="179"/>
        <v>71.575248773562777</v>
      </c>
      <c r="N66" s="134">
        <f t="shared" si="179"/>
        <v>68.410868562007366</v>
      </c>
      <c r="P66" s="27">
        <f t="shared" si="143"/>
        <v>2010</v>
      </c>
      <c r="Q66" s="135">
        <f t="shared" si="174"/>
        <v>7.612190970081123</v>
      </c>
      <c r="R66" s="135">
        <f t="shared" si="140"/>
        <v>17.105931667050744</v>
      </c>
      <c r="S66" s="135">
        <f t="shared" si="140"/>
        <v>10.746557945422165</v>
      </c>
      <c r="T66" s="135">
        <f t="shared" si="140"/>
        <v>2.2827103971869933</v>
      </c>
      <c r="U66" s="135">
        <f t="shared" si="140"/>
        <v>1.890793548162617</v>
      </c>
      <c r="V66" s="135">
        <f t="shared" si="140"/>
        <v>-1.0294045865755108</v>
      </c>
      <c r="W66" s="135">
        <f t="shared" si="140"/>
        <v>-2.0573324388830527</v>
      </c>
      <c r="X66" s="135">
        <f t="shared" si="140"/>
        <v>11.049862662266797</v>
      </c>
      <c r="Y66" s="135">
        <f t="shared" si="140"/>
        <v>10.29891523542199</v>
      </c>
      <c r="Z66" s="135">
        <f t="shared" si="140"/>
        <v>-2.8783349755925336</v>
      </c>
      <c r="AA66" s="135">
        <f t="shared" si="140"/>
        <v>-2.3599969397967935</v>
      </c>
      <c r="AB66" s="135">
        <f t="shared" si="140"/>
        <v>-0.66012847128424923</v>
      </c>
      <c r="AC66" s="136">
        <f t="shared" si="141"/>
        <v>3.8559561678330967</v>
      </c>
    </row>
    <row r="67" spans="1:29" x14ac:dyDescent="0.2">
      <c r="A67" s="7">
        <v>2011</v>
      </c>
      <c r="B67" s="134">
        <f t="shared" ref="B67:N67" si="180">IFERROR(B19/B43*100,"")</f>
        <v>77.729653240409107</v>
      </c>
      <c r="C67" s="134">
        <f t="shared" si="180"/>
        <v>67.852367239023991</v>
      </c>
      <c r="D67" s="134">
        <f t="shared" si="180"/>
        <v>70.057671676925679</v>
      </c>
      <c r="E67" s="134">
        <f t="shared" si="180"/>
        <v>73.292825198607829</v>
      </c>
      <c r="F67" s="134">
        <f t="shared" si="180"/>
        <v>67.090850124801648</v>
      </c>
      <c r="G67" s="134">
        <f t="shared" si="180"/>
        <v>68.051539018259149</v>
      </c>
      <c r="H67" s="134">
        <f t="shared" si="180"/>
        <v>75.177005538305352</v>
      </c>
      <c r="I67" s="134">
        <f t="shared" si="180"/>
        <v>68.649464080680119</v>
      </c>
      <c r="J67" s="134">
        <f t="shared" si="180"/>
        <v>68.715322451630129</v>
      </c>
      <c r="K67" s="134">
        <f t="shared" si="180"/>
        <v>67.610267776756785</v>
      </c>
      <c r="L67" s="134">
        <f t="shared" si="180"/>
        <v>67.080627428543167</v>
      </c>
      <c r="M67" s="134">
        <f t="shared" si="180"/>
        <v>70.312978687393766</v>
      </c>
      <c r="N67" s="134">
        <f t="shared" si="180"/>
        <v>70.168043936512831</v>
      </c>
      <c r="P67" s="27">
        <f t="shared" si="143"/>
        <v>2011</v>
      </c>
      <c r="Q67" s="135">
        <f t="shared" si="174"/>
        <v>1.9161760915011428</v>
      </c>
      <c r="R67" s="135">
        <f t="shared" si="140"/>
        <v>-3.5029891685564696</v>
      </c>
      <c r="S67" s="135">
        <f t="shared" si="140"/>
        <v>8.5178307126334563</v>
      </c>
      <c r="T67" s="135">
        <f t="shared" si="140"/>
        <v>14.418309630710535</v>
      </c>
      <c r="U67" s="135">
        <f t="shared" si="140"/>
        <v>12.330904194960389</v>
      </c>
      <c r="V67" s="135">
        <f t="shared" si="140"/>
        <v>6.9946630972171464</v>
      </c>
      <c r="W67" s="135">
        <f t="shared" si="140"/>
        <v>6.8202202839618309</v>
      </c>
      <c r="X67" s="135">
        <f t="shared" si="140"/>
        <v>-0.69902527418418403</v>
      </c>
      <c r="Y67" s="135">
        <f t="shared" si="140"/>
        <v>-5.1540114471912313</v>
      </c>
      <c r="Z67" s="135">
        <f t="shared" si="140"/>
        <v>-3.5451083272484696</v>
      </c>
      <c r="AA67" s="135">
        <f t="shared" si="140"/>
        <v>-0.53116604120319044</v>
      </c>
      <c r="AB67" s="135">
        <f t="shared" si="140"/>
        <v>-1.7635566872598041</v>
      </c>
      <c r="AC67" s="136">
        <f t="shared" si="141"/>
        <v>2.5685617087477297</v>
      </c>
    </row>
    <row r="68" spans="1:29" x14ac:dyDescent="0.2">
      <c r="A68" s="7">
        <v>2012</v>
      </c>
      <c r="B68" s="134">
        <f t="shared" ref="B68:N68" si="181">IFERROR(B20/B44*100,"")</f>
        <v>74.653080713718651</v>
      </c>
      <c r="C68" s="134">
        <f t="shared" si="181"/>
        <v>66.822461183466942</v>
      </c>
      <c r="D68" s="134">
        <f t="shared" si="181"/>
        <v>66.31009912968041</v>
      </c>
      <c r="E68" s="134">
        <f t="shared" si="181"/>
        <v>71.804853304634761</v>
      </c>
      <c r="F68" s="134">
        <f t="shared" si="181"/>
        <v>67.540332202246745</v>
      </c>
      <c r="G68" s="134">
        <f t="shared" si="181"/>
        <v>72.609181115830069</v>
      </c>
      <c r="H68" s="134">
        <f t="shared" si="181"/>
        <v>79.403869743684027</v>
      </c>
      <c r="I68" s="134">
        <f t="shared" si="181"/>
        <v>72.820644732611157</v>
      </c>
      <c r="J68" s="134">
        <f t="shared" si="181"/>
        <v>75.571158829117351</v>
      </c>
      <c r="K68" s="134">
        <f t="shared" si="181"/>
        <v>73.692810671365507</v>
      </c>
      <c r="L68" s="134">
        <f t="shared" si="181"/>
        <v>76.254579875578031</v>
      </c>
      <c r="M68" s="134">
        <f t="shared" si="181"/>
        <v>77.740310117618577</v>
      </c>
      <c r="N68" s="134">
        <f t="shared" si="181"/>
        <v>72.941714258543954</v>
      </c>
      <c r="P68" s="27">
        <f t="shared" si="143"/>
        <v>2012</v>
      </c>
      <c r="Q68" s="135">
        <f t="shared" si="174"/>
        <v>-3.9580422637097823</v>
      </c>
      <c r="R68" s="135">
        <f>IF(C68&lt;&gt;"",IF(C67&lt;&gt;"",(C68/C67-1)*100,"-"),"-")</f>
        <v>-1.5178631158570988</v>
      </c>
      <c r="S68" s="135">
        <f t="shared" si="140"/>
        <v>-5.3492679067716935</v>
      </c>
      <c r="T68" s="135">
        <f t="shared" si="140"/>
        <v>-2.0301740176354</v>
      </c>
      <c r="U68" s="135">
        <f t="shared" si="140"/>
        <v>0.66996032485648893</v>
      </c>
      <c r="V68" s="135">
        <f t="shared" si="140"/>
        <v>6.6973387572440313</v>
      </c>
      <c r="W68" s="135">
        <f t="shared" si="140"/>
        <v>5.6225493089438583</v>
      </c>
      <c r="X68" s="135">
        <f t="shared" si="140"/>
        <v>6.0760571226439186</v>
      </c>
      <c r="Y68" s="135">
        <f t="shared" si="140"/>
        <v>9.9771581255594821</v>
      </c>
      <c r="Z68" s="135">
        <f t="shared" si="140"/>
        <v>8.9964780419044423</v>
      </c>
      <c r="AA68" s="135">
        <f t="shared" si="140"/>
        <v>13.676008705803033</v>
      </c>
      <c r="AB68" s="135">
        <f t="shared" si="140"/>
        <v>10.563243897326791</v>
      </c>
      <c r="AC68" s="136">
        <f t="shared" si="141"/>
        <v>3.9528967410588089</v>
      </c>
    </row>
    <row r="69" spans="1:29" x14ac:dyDescent="0.2">
      <c r="A69" s="7">
        <v>2013</v>
      </c>
      <c r="B69" s="134">
        <f t="shared" ref="B69:N69" si="182">IFERROR(B21/B45*100,"")</f>
        <v>79.345400658478027</v>
      </c>
      <c r="C69" s="134">
        <f t="shared" si="182"/>
        <v>72.028347877061279</v>
      </c>
      <c r="D69" s="134">
        <f t="shared" si="182"/>
        <v>71.345329432824158</v>
      </c>
      <c r="E69" s="134">
        <f t="shared" si="182"/>
        <v>72.346256799121363</v>
      </c>
      <c r="F69" s="134">
        <f t="shared" si="182"/>
        <v>74.067035895344617</v>
      </c>
      <c r="G69" s="134">
        <f t="shared" si="182"/>
        <v>76.859886839608606</v>
      </c>
      <c r="H69" s="134">
        <f t="shared" si="182"/>
        <v>78.705704144247733</v>
      </c>
      <c r="I69" s="134">
        <f t="shared" si="182"/>
        <v>74.193644967083841</v>
      </c>
      <c r="J69" s="134">
        <f t="shared" si="182"/>
        <v>77.404286748702262</v>
      </c>
      <c r="K69" s="134">
        <f t="shared" si="182"/>
        <v>77.919228288693205</v>
      </c>
      <c r="L69" s="134">
        <f t="shared" si="182"/>
        <v>79.277118293799703</v>
      </c>
      <c r="M69" s="134">
        <f t="shared" si="182"/>
        <v>79.090911256213062</v>
      </c>
      <c r="N69" s="134">
        <f t="shared" si="182"/>
        <v>76.133317139137148</v>
      </c>
      <c r="P69" s="27">
        <f t="shared" si="143"/>
        <v>2013</v>
      </c>
      <c r="Q69" s="135">
        <f t="shared" si="174"/>
        <v>6.2855007454462486</v>
      </c>
      <c r="R69" s="135">
        <f t="shared" si="140"/>
        <v>7.7906239928833498</v>
      </c>
      <c r="S69" s="135">
        <f t="shared" si="140"/>
        <v>7.5934591702185861</v>
      </c>
      <c r="T69" s="135">
        <f t="shared" si="140"/>
        <v>0.75399289820936577</v>
      </c>
      <c r="U69" s="135">
        <f t="shared" si="140"/>
        <v>9.6634166286803769</v>
      </c>
      <c r="V69" s="135">
        <f t="shared" si="140"/>
        <v>5.8542262265671052</v>
      </c>
      <c r="W69" s="135">
        <f t="shared" si="140"/>
        <v>-0.87925890978610699</v>
      </c>
      <c r="X69" s="135">
        <f t="shared" si="140"/>
        <v>1.8854546530234328</v>
      </c>
      <c r="Y69" s="135">
        <f t="shared" si="140"/>
        <v>2.4256977767536991</v>
      </c>
      <c r="Z69" s="135">
        <f t="shared" si="140"/>
        <v>5.7351830915711499</v>
      </c>
      <c r="AA69" s="135">
        <f t="shared" si="140"/>
        <v>3.9637467325286391</v>
      </c>
      <c r="AB69" s="135">
        <f t="shared" si="140"/>
        <v>1.7373240942196722</v>
      </c>
      <c r="AC69" s="136">
        <f t="shared" si="141"/>
        <v>4.3755523338544933</v>
      </c>
    </row>
    <row r="70" spans="1:29" x14ac:dyDescent="0.2">
      <c r="A70" s="7">
        <v>2014</v>
      </c>
      <c r="B70" s="134">
        <f t="shared" ref="B70:N70" si="183">IFERROR(B22/B46*100,"")</f>
        <v>80.547867059315294</v>
      </c>
      <c r="C70" s="134">
        <f t="shared" si="183"/>
        <v>80.405053793885259</v>
      </c>
      <c r="D70" s="134">
        <f t="shared" si="183"/>
        <v>77.495859465902441</v>
      </c>
      <c r="E70" s="134">
        <f t="shared" si="183"/>
        <v>79.359672979234418</v>
      </c>
      <c r="F70" s="134">
        <f t="shared" si="183"/>
        <v>78.405087421028227</v>
      </c>
      <c r="G70" s="134">
        <f t="shared" si="183"/>
        <v>78.300899820443348</v>
      </c>
      <c r="H70" s="134">
        <f t="shared" si="183"/>
        <v>81.522105569824149</v>
      </c>
      <c r="I70" s="134">
        <f t="shared" si="183"/>
        <v>79.182645052613879</v>
      </c>
      <c r="J70" s="134">
        <f t="shared" si="183"/>
        <v>78.533890328296835</v>
      </c>
      <c r="K70" s="134">
        <f t="shared" si="183"/>
        <v>80.653693818486957</v>
      </c>
      <c r="L70" s="134">
        <f t="shared" si="183"/>
        <v>81.117548261749207</v>
      </c>
      <c r="M70" s="134">
        <f t="shared" si="183"/>
        <v>80.793768154767648</v>
      </c>
      <c r="N70" s="134">
        <f t="shared" si="183"/>
        <v>79.735816301326125</v>
      </c>
      <c r="P70" s="27">
        <f t="shared" si="143"/>
        <v>2014</v>
      </c>
      <c r="Q70" s="135">
        <f t="shared" si="174"/>
        <v>1.5154834317530064</v>
      </c>
      <c r="R70" s="135">
        <f t="shared" si="140"/>
        <v>11.629734908152312</v>
      </c>
      <c r="S70" s="135">
        <f t="shared" si="140"/>
        <v>8.6207886093922603</v>
      </c>
      <c r="T70" s="135">
        <f t="shared" si="140"/>
        <v>9.6942350446502132</v>
      </c>
      <c r="U70" s="135">
        <f t="shared" si="140"/>
        <v>5.8569260579202753</v>
      </c>
      <c r="V70" s="135">
        <f t="shared" si="140"/>
        <v>1.8748570159124123</v>
      </c>
      <c r="W70" s="135">
        <f t="shared" si="140"/>
        <v>3.5783955638268194</v>
      </c>
      <c r="X70" s="135">
        <f t="shared" si="140"/>
        <v>6.7242957098864853</v>
      </c>
      <c r="Y70" s="135">
        <f t="shared" si="140"/>
        <v>1.4593553239007351</v>
      </c>
      <c r="Z70" s="135">
        <f t="shared" si="140"/>
        <v>3.5093591015332937</v>
      </c>
      <c r="AA70" s="135">
        <f t="shared" si="140"/>
        <v>2.3215147164266314</v>
      </c>
      <c r="AB70" s="135">
        <f t="shared" si="140"/>
        <v>2.1530373989979923</v>
      </c>
      <c r="AC70" s="136">
        <f t="shared" si="141"/>
        <v>4.7318300286394166</v>
      </c>
    </row>
    <row r="71" spans="1:29" x14ac:dyDescent="0.2">
      <c r="A71" s="7">
        <v>2015</v>
      </c>
      <c r="B71" s="134">
        <f t="shared" ref="B71:N71" si="184">IFERROR(B23/B47*100,"")</f>
        <v>84.48295488095583</v>
      </c>
      <c r="C71" s="134">
        <f t="shared" si="184"/>
        <v>79.954727681590626</v>
      </c>
      <c r="D71" s="134">
        <f t="shared" si="184"/>
        <v>77.300162510923229</v>
      </c>
      <c r="E71" s="134">
        <f t="shared" si="184"/>
        <v>80.882573161927041</v>
      </c>
      <c r="F71" s="134">
        <f t="shared" si="184"/>
        <v>78.010598602523942</v>
      </c>
      <c r="G71" s="134">
        <f t="shared" si="184"/>
        <v>77.678125257872438</v>
      </c>
      <c r="H71" s="134">
        <f t="shared" si="184"/>
        <v>83.356966184926975</v>
      </c>
      <c r="I71" s="134">
        <f t="shared" si="184"/>
        <v>78.62242489826744</v>
      </c>
      <c r="J71" s="134">
        <f t="shared" si="184"/>
        <v>79.493965393293948</v>
      </c>
      <c r="K71" s="134">
        <f t="shared" si="184"/>
        <v>79.230148339624378</v>
      </c>
      <c r="L71" s="134">
        <f t="shared" si="184"/>
        <v>77.87206773932887</v>
      </c>
      <c r="M71" s="134">
        <f t="shared" si="184"/>
        <v>79.816001308534268</v>
      </c>
      <c r="N71" s="134">
        <f t="shared" si="184"/>
        <v>79.828209133037404</v>
      </c>
      <c r="P71" s="27">
        <f t="shared" si="143"/>
        <v>2015</v>
      </c>
      <c r="Q71" s="135">
        <f t="shared" si="174"/>
        <v>4.8854028856440745</v>
      </c>
      <c r="R71" s="135">
        <f t="shared" ref="R71" si="185">IF(C71&lt;&gt;"",IF(C70&lt;&gt;"",(C71/C70-1)*100,"-"),"-")</f>
        <v>-0.5600718997701648</v>
      </c>
      <c r="S71" s="135">
        <f t="shared" si="140"/>
        <v>-0.25252569147299342</v>
      </c>
      <c r="T71" s="135">
        <f t="shared" si="140"/>
        <v>1.9189849523335578</v>
      </c>
      <c r="U71" s="135">
        <f t="shared" si="140"/>
        <v>-0.50314186423378038</v>
      </c>
      <c r="V71" s="135">
        <f t="shared" si="140"/>
        <v>-0.79536067145975498</v>
      </c>
      <c r="W71" s="135">
        <f t="shared" si="140"/>
        <v>2.2507522374176858</v>
      </c>
      <c r="X71" s="135">
        <f t="shared" si="140"/>
        <v>-0.70750371369154852</v>
      </c>
      <c r="Y71" s="135">
        <f t="shared" si="140"/>
        <v>1.2224977789635716</v>
      </c>
      <c r="Z71" s="135">
        <f t="shared" si="140"/>
        <v>-1.7650096498572077</v>
      </c>
      <c r="AA71" s="135">
        <f t="shared" si="140"/>
        <v>-4.0009598317097268</v>
      </c>
      <c r="AB71" s="135">
        <f t="shared" ref="AB71" si="186">IF(M71&lt;&gt;"",IF(M70&lt;&gt;"",(M71/M70-1)*100,"-"),"-")</f>
        <v>-1.2102008218757399</v>
      </c>
      <c r="AC71" s="136">
        <f t="shared" si="141"/>
        <v>0.11587368888545946</v>
      </c>
    </row>
    <row r="72" spans="1:29" x14ac:dyDescent="0.2">
      <c r="A72" s="7">
        <v>2016</v>
      </c>
      <c r="B72" s="134">
        <f t="shared" ref="B72:N72" si="187">IFERROR(B24/B48*100,"")</f>
        <v>83.105655063355115</v>
      </c>
      <c r="C72" s="134">
        <f t="shared" si="187"/>
        <v>78.33462908408184</v>
      </c>
      <c r="D72" s="134">
        <f t="shared" si="187"/>
        <v>77.509248050113513</v>
      </c>
      <c r="E72" s="134">
        <f t="shared" si="187"/>
        <v>79.137990113753659</v>
      </c>
      <c r="F72" s="134">
        <f t="shared" si="187"/>
        <v>78.327696098134012</v>
      </c>
      <c r="G72" s="134">
        <f t="shared" si="187"/>
        <v>78.06187566094728</v>
      </c>
      <c r="H72" s="134">
        <f t="shared" si="187"/>
        <v>84.497473700665921</v>
      </c>
      <c r="I72" s="134">
        <f t="shared" si="187"/>
        <v>78.776550521932663</v>
      </c>
      <c r="J72" s="134">
        <f t="shared" si="187"/>
        <v>79.985255550806968</v>
      </c>
      <c r="K72" s="134">
        <f t="shared" si="187"/>
        <v>79.188274691450218</v>
      </c>
      <c r="L72" s="134">
        <f t="shared" si="187"/>
        <v>80.686849791179483</v>
      </c>
      <c r="M72" s="134">
        <f t="shared" si="187"/>
        <v>81.285550499902072</v>
      </c>
      <c r="N72" s="134">
        <f t="shared" si="187"/>
        <v>80.022371806840553</v>
      </c>
      <c r="P72" s="27">
        <f t="shared" si="143"/>
        <v>2016</v>
      </c>
      <c r="Q72" s="135">
        <f t="shared" si="174"/>
        <v>-1.6302694662390205</v>
      </c>
      <c r="R72" s="135">
        <f t="shared" ref="R72" si="188">IF(C72&lt;&gt;"",IF(C71&lt;&gt;"",(C72/C71-1)*100,"-"),"-")</f>
        <v>-2.026269921099122</v>
      </c>
      <c r="S72" s="135">
        <f t="shared" ref="S72" si="189">IF(D72&lt;&gt;"",IF(D71&lt;&gt;"",(D72/D71-1)*100,"-"),"-")</f>
        <v>0.27048525177517657</v>
      </c>
      <c r="T72" s="135">
        <f t="shared" ref="T72" si="190">IF(E72&lt;&gt;"",IF(E71&lt;&gt;"",(E72/E71-1)*100,"-"),"-")</f>
        <v>-2.1569331686329019</v>
      </c>
      <c r="U72" s="135">
        <f t="shared" ref="U72" si="191">IF(F72&lt;&gt;"",IF(F71&lt;&gt;"",(F72/F71-1)*100,"-"),"-")</f>
        <v>0.40648001847252146</v>
      </c>
      <c r="V72" s="135">
        <f t="shared" ref="V72" si="192">IF(G72&lt;&gt;"",IF(G71&lt;&gt;"",(G72/G71-1)*100,"-"),"-")</f>
        <v>0.49402634499853271</v>
      </c>
      <c r="W72" s="135">
        <f t="shared" ref="W72" si="193">IF(H72&lt;&gt;"",IF(H71&lt;&gt;"",(H72/H71-1)*100,"-"),"-")</f>
        <v>1.368220999320835</v>
      </c>
      <c r="X72" s="135">
        <f t="shared" ref="X72" si="194">IF(I72&lt;&gt;"",IF(I71&lt;&gt;"",(I72/I71-1)*100,"-"),"-")</f>
        <v>0.19603265081769017</v>
      </c>
      <c r="Y72" s="135">
        <f t="shared" ref="Y72" si="195">IF(J72&lt;&gt;"",IF(J71&lt;&gt;"",(J72/J71-1)*100,"-"),"-")</f>
        <v>0.61802195309088592</v>
      </c>
      <c r="Z72" s="135">
        <f t="shared" ref="Z72" si="196">IF(K72&lt;&gt;"",IF(K71&lt;&gt;"",(K72/K71-1)*100,"-"),"-")</f>
        <v>-5.285064972321285E-2</v>
      </c>
      <c r="AA72" s="135">
        <f t="shared" ref="AA72" si="197">IF(L72&lt;&gt;"",IF(L71&lt;&gt;"",(L72/L71-1)*100,"-"),"-")</f>
        <v>3.6146234889676832</v>
      </c>
      <c r="AB72" s="135">
        <f t="shared" ref="AB72" si="198">IF(M72&lt;&gt;"",IF(M71&lt;&gt;"",(M72/M71-1)*100,"-"),"-")</f>
        <v>1.8411711527456243</v>
      </c>
      <c r="AC72" s="136">
        <f t="shared" si="141"/>
        <v>0.24322564155181414</v>
      </c>
    </row>
    <row r="73" spans="1:29" x14ac:dyDescent="0.2">
      <c r="A73" s="7">
        <v>2017</v>
      </c>
      <c r="B73" s="134">
        <f t="shared" ref="B73:N73" si="199">IFERROR(B25/B49*100,"")</f>
        <v>84.241138369462234</v>
      </c>
      <c r="C73" s="134">
        <f t="shared" si="199"/>
        <v>79.106387939162744</v>
      </c>
      <c r="D73" s="134">
        <f t="shared" si="199"/>
        <v>78.951439019792829</v>
      </c>
      <c r="E73" s="134">
        <f t="shared" si="199"/>
        <v>80.091683256054836</v>
      </c>
      <c r="F73" s="134">
        <f t="shared" si="199"/>
        <v>77.786265454263642</v>
      </c>
      <c r="G73" s="134">
        <f t="shared" si="199"/>
        <v>80.134410873067836</v>
      </c>
      <c r="H73" s="134">
        <f t="shared" si="199"/>
        <v>83.888737873239364</v>
      </c>
      <c r="I73" s="134">
        <f t="shared" si="199"/>
        <v>80.236569643735749</v>
      </c>
      <c r="J73" s="134">
        <f t="shared" si="199"/>
        <v>82.882545082837368</v>
      </c>
      <c r="K73" s="134">
        <f t="shared" si="199"/>
        <v>83.285637340881578</v>
      </c>
      <c r="L73" s="134">
        <f t="shared" si="199"/>
        <v>82.57505362454701</v>
      </c>
      <c r="M73" s="134">
        <f t="shared" si="199"/>
        <v>83.203861343565251</v>
      </c>
      <c r="N73" s="134">
        <f t="shared" si="199"/>
        <v>81.475089499466009</v>
      </c>
      <c r="P73" s="27">
        <f t="shared" si="143"/>
        <v>2017</v>
      </c>
      <c r="Q73" s="135">
        <f t="shared" si="174"/>
        <v>1.3663129244832817</v>
      </c>
      <c r="R73" s="135">
        <f t="shared" ref="R73" si="200">IF(C73&lt;&gt;"",IF(C72&lt;&gt;"",(C73/C72-1)*100,"-"),"-")</f>
        <v>0.98520777350272759</v>
      </c>
      <c r="S73" s="135">
        <f t="shared" ref="S73" si="201">IF(D73&lt;&gt;"",IF(D72&lt;&gt;"",(D73/D72-1)*100,"-"),"-")</f>
        <v>1.8606695406809592</v>
      </c>
      <c r="T73" s="135">
        <f t="shared" ref="T73" si="202">IF(E73&lt;&gt;"",IF(E72&lt;&gt;"",(E73/E72-1)*100,"-"),"-")</f>
        <v>1.2051015459582981</v>
      </c>
      <c r="U73" s="135">
        <f t="shared" ref="U73" si="203">IF(F73&lt;&gt;"",IF(F72&lt;&gt;"",(F73/F72-1)*100,"-"),"-")</f>
        <v>-0.69123780072891661</v>
      </c>
      <c r="V73" s="135">
        <f t="shared" ref="V73" si="204">IF(G73&lt;&gt;"",IF(G72&lt;&gt;"",(G73/G72-1)*100,"-"),"-")</f>
        <v>2.6549902811999759</v>
      </c>
      <c r="W73" s="135">
        <f t="shared" ref="W73" si="205">IF(H73&lt;&gt;"",IF(H72&lt;&gt;"",(H73/H72-1)*100,"-"),"-")</f>
        <v>-0.72041896729719834</v>
      </c>
      <c r="X73" s="135">
        <f t="shared" ref="X73" si="206">IF(I73&lt;&gt;"",IF(I72&lt;&gt;"",(I73/I72-1)*100,"-"),"-")</f>
        <v>1.8533676736665283</v>
      </c>
      <c r="Y73" s="135">
        <f t="shared" ref="Y73" si="207">IF(J73&lt;&gt;"",IF(J72&lt;&gt;"",(J73/J72-1)*100,"-"),"-")</f>
        <v>3.6222795214925885</v>
      </c>
      <c r="Z73" s="135">
        <f t="shared" ref="Z73:Z74" si="208">IF(K73&lt;&gt;"",IF(K72&lt;&gt;"",(K73/K72-1)*100,"-"),"-")</f>
        <v>5.1742037131082386</v>
      </c>
      <c r="AA73" s="135">
        <f t="shared" ref="AA73:AB74" si="209">IF(L73&lt;&gt;"",IF(L72&lt;&gt;"",(L73/L72-1)*100,"-"),"-")</f>
        <v>2.3401630355556868</v>
      </c>
      <c r="AB73" s="135">
        <f t="shared" ref="AB73" si="210">IF(M73&lt;&gt;"",IF(M72&lt;&gt;"",(M73/M72-1)*100,"-"),"-")</f>
        <v>2.3599653712937485</v>
      </c>
      <c r="AC73" s="136">
        <f t="shared" si="141"/>
        <v>1.8153894465063436</v>
      </c>
    </row>
    <row r="74" spans="1:29" x14ac:dyDescent="0.2">
      <c r="A74" s="7">
        <v>2018</v>
      </c>
      <c r="B74" s="134">
        <f t="shared" ref="B74:N74" si="211">IFERROR(B26/B50*100,"")</f>
        <v>84.70973222142301</v>
      </c>
      <c r="C74" s="134">
        <f t="shared" si="211"/>
        <v>80.340151728604766</v>
      </c>
      <c r="D74" s="134">
        <f t="shared" si="211"/>
        <v>80.076072957770791</v>
      </c>
      <c r="E74" s="134">
        <f t="shared" si="211"/>
        <v>80.491972501362824</v>
      </c>
      <c r="F74" s="134">
        <f t="shared" si="211"/>
        <v>76.873126355639982</v>
      </c>
      <c r="G74" s="134">
        <f t="shared" si="211"/>
        <v>77.918814366131457</v>
      </c>
      <c r="H74" s="134">
        <f t="shared" si="211"/>
        <v>83.895206160388454</v>
      </c>
      <c r="I74" s="134">
        <f t="shared" si="211"/>
        <v>79.995213993322608</v>
      </c>
      <c r="J74" s="134">
        <f t="shared" si="211"/>
        <v>80.723707675033282</v>
      </c>
      <c r="K74" s="134">
        <f t="shared" si="211"/>
        <v>81.462752394857191</v>
      </c>
      <c r="L74" s="134">
        <f t="shared" si="211"/>
        <v>83.673066568765563</v>
      </c>
      <c r="M74" s="134">
        <f t="shared" si="211"/>
        <v>84.337803767923461</v>
      </c>
      <c r="N74" s="134">
        <f t="shared" si="211"/>
        <v>81.330932580239548</v>
      </c>
      <c r="P74" s="27">
        <f t="shared" si="143"/>
        <v>2018</v>
      </c>
      <c r="Q74" s="135">
        <f t="shared" ref="Q74:R75" si="212">IF(B74&lt;&gt;"",IF(B73&lt;&gt;"",(B74/B73-1)*100,"-"),"-")</f>
        <v>0.55625299115218407</v>
      </c>
      <c r="R74" s="135">
        <f t="shared" ref="R74" si="213">IF(C74&lt;&gt;"",IF(C73&lt;&gt;"",(C74/C73-1)*100,"-"),"-")</f>
        <v>1.5596259942886714</v>
      </c>
      <c r="S74" s="135">
        <f t="shared" ref="S74:S75" si="214">IF(D74&lt;&gt;"",IF(D73&lt;&gt;"",(D74/D73-1)*100,"-"),"-")</f>
        <v>1.4244628748261601</v>
      </c>
      <c r="T74" s="135">
        <f t="shared" ref="T74" si="215">IF(E74&lt;&gt;"",IF(E73&lt;&gt;"",(E74/E73-1)*100,"-"),"-")</f>
        <v>0.49978877835323843</v>
      </c>
      <c r="U74" s="135">
        <f t="shared" ref="U74" si="216">IF(F74&lt;&gt;"",IF(F73&lt;&gt;"",(F74/F73-1)*100,"-"),"-")</f>
        <v>-1.1739078785837354</v>
      </c>
      <c r="V74" s="135">
        <f t="shared" ref="V74" si="217">IF(G74&lt;&gt;"",IF(G73&lt;&gt;"",(G74/G73-1)*100,"-"),"-")</f>
        <v>-2.76485030937067</v>
      </c>
      <c r="W74" s="135">
        <f t="shared" ref="W74" si="218">IF(H74&lt;&gt;"",IF(H73&lt;&gt;"",(H74/H73-1)*100,"-"),"-")</f>
        <v>7.7105548528688672E-3</v>
      </c>
      <c r="X74" s="135">
        <f t="shared" ref="X74" si="219">IF(I74&lt;&gt;"",IF(I73&lt;&gt;"",(I74/I73-1)*100,"-"),"-")</f>
        <v>-0.30080504623365423</v>
      </c>
      <c r="Y74" s="135">
        <f>IF(J74&lt;&gt;"",IF(J73&lt;&gt;"",(J74/J73-1)*100,"-"),"-")</f>
        <v>-2.6046948795387825</v>
      </c>
      <c r="Z74" s="135">
        <f t="shared" si="208"/>
        <v>-2.1887146502385102</v>
      </c>
      <c r="AA74" s="135">
        <f t="shared" si="209"/>
        <v>1.3297150846683259</v>
      </c>
      <c r="AB74" s="135">
        <f t="shared" si="209"/>
        <v>1.3628483174307648</v>
      </c>
      <c r="AC74" s="136">
        <f t="shared" si="141"/>
        <v>-0.17693373534423129</v>
      </c>
    </row>
    <row r="75" spans="1:29" x14ac:dyDescent="0.2">
      <c r="A75" s="7">
        <v>2019</v>
      </c>
      <c r="B75" s="134">
        <f t="shared" ref="B75:N75" si="220">IFERROR(B27/B51*100,"")</f>
        <v>84.085090455499127</v>
      </c>
      <c r="C75" s="134" t="str">
        <f t="shared" si="220"/>
        <v/>
      </c>
      <c r="D75" s="134" t="str">
        <f t="shared" si="220"/>
        <v/>
      </c>
      <c r="E75" s="134" t="str">
        <f t="shared" si="220"/>
        <v/>
      </c>
      <c r="F75" s="134" t="str">
        <f t="shared" si="220"/>
        <v/>
      </c>
      <c r="G75" s="134" t="str">
        <f t="shared" si="220"/>
        <v/>
      </c>
      <c r="H75" s="134" t="str">
        <f t="shared" si="220"/>
        <v/>
      </c>
      <c r="I75" s="134" t="str">
        <f t="shared" si="220"/>
        <v/>
      </c>
      <c r="J75" s="134" t="str">
        <f t="shared" si="220"/>
        <v/>
      </c>
      <c r="K75" s="134" t="str">
        <f t="shared" si="220"/>
        <v/>
      </c>
      <c r="L75" s="134" t="str">
        <f t="shared" si="220"/>
        <v/>
      </c>
      <c r="M75" s="134" t="str">
        <f t="shared" si="220"/>
        <v/>
      </c>
      <c r="N75" s="134">
        <f t="shared" si="220"/>
        <v>84.085090455499127</v>
      </c>
      <c r="P75" s="27">
        <f t="shared" si="143"/>
        <v>2019</v>
      </c>
      <c r="Q75" s="135">
        <f t="shared" si="212"/>
        <v>-0.73739079270269681</v>
      </c>
      <c r="R75" s="135" t="str">
        <f t="shared" si="212"/>
        <v>-</v>
      </c>
      <c r="S75" s="30" t="str">
        <f t="shared" si="214"/>
        <v>-</v>
      </c>
      <c r="T75" s="135" t="str">
        <f t="shared" ref="T75" si="221">IF(E75&lt;&gt;"",IF(E74&lt;&gt;"",(E75/E74-1)*100,"-"),"-")</f>
        <v>-</v>
      </c>
      <c r="U75" s="135" t="str">
        <f t="shared" ref="U75" si="222">IF(F75&lt;&gt;"",IF(F74&lt;&gt;"",(F75/F74-1)*100,"-"),"-")</f>
        <v>-</v>
      </c>
      <c r="V75" s="135" t="str">
        <f t="shared" ref="V75" si="223">IF(G75&lt;&gt;"",IF(G74&lt;&gt;"",(G75/G74-1)*100,"-"),"-")</f>
        <v>-</v>
      </c>
      <c r="W75" s="135" t="str">
        <f t="shared" ref="W75" si="224">IF(H75&lt;&gt;"",IF(H74&lt;&gt;"",(H75/H74-1)*100,"-"),"-")</f>
        <v>-</v>
      </c>
      <c r="X75" s="135" t="str">
        <f t="shared" ref="X75" si="225">IF(I75&lt;&gt;"",IF(I74&lt;&gt;"",(I75/I74-1)*100,"-"),"-")</f>
        <v>-</v>
      </c>
      <c r="Y75" s="135" t="str">
        <f>IF(J75&lt;&gt;"",IF(J74&lt;&gt;"",(J75/J74-1)*100,"-"),"-")</f>
        <v>-</v>
      </c>
      <c r="Z75" s="135" t="str">
        <f t="shared" ref="Z75" si="226">IF(K75&lt;&gt;"",IF(K74&lt;&gt;"",(K75/K74-1)*100,"-"),"-")</f>
        <v>-</v>
      </c>
      <c r="AA75" s="135" t="str">
        <f t="shared" ref="AA75" si="227">IF(L75&lt;&gt;"",IF(L74&lt;&gt;"",(L75/L74-1)*100,"-"),"-")</f>
        <v>-</v>
      </c>
      <c r="AB75" s="135" t="str">
        <f t="shared" ref="AB75" si="228">IF(M75&lt;&gt;"",IF(M74&lt;&gt;"",(M75/M74-1)*100,"-"),"-")</f>
        <v>-</v>
      </c>
      <c r="AC75" s="136" t="str">
        <f t="shared" si="141"/>
        <v>-</v>
      </c>
    </row>
    <row r="76" spans="1:29" x14ac:dyDescent="0.2">
      <c r="P76" s="27">
        <f t="shared" ref="P76" si="229">P75+1</f>
        <v>2020</v>
      </c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</row>
    <row r="77" spans="1:29" ht="15.75" x14ac:dyDescent="0.2">
      <c r="A77" s="37" t="s">
        <v>25</v>
      </c>
      <c r="B77" s="3"/>
      <c r="C77" s="3"/>
      <c r="D77" s="3"/>
      <c r="E77" s="3"/>
      <c r="F77" s="3"/>
      <c r="G77" s="2"/>
      <c r="H77" s="2"/>
      <c r="I77" s="2"/>
      <c r="J77" s="20"/>
      <c r="K77" s="20"/>
      <c r="L77" s="20"/>
      <c r="M77" s="20"/>
    </row>
    <row r="78" spans="1:29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29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29" ht="15.75" x14ac:dyDescent="0.2">
      <c r="A80" s="6" t="s">
        <v>2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P80" s="21" t="s">
        <v>18</v>
      </c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5" x14ac:dyDescent="0.2">
      <c r="A82" s="32"/>
      <c r="B82" s="5" t="s">
        <v>4</v>
      </c>
      <c r="C82" s="5" t="s">
        <v>5</v>
      </c>
      <c r="D82" s="5" t="s">
        <v>6</v>
      </c>
      <c r="E82" s="5" t="s">
        <v>7</v>
      </c>
      <c r="F82" s="5" t="s">
        <v>8</v>
      </c>
      <c r="G82" s="5" t="s">
        <v>9</v>
      </c>
      <c r="H82" s="5" t="s">
        <v>10</v>
      </c>
      <c r="I82" s="5" t="s">
        <v>11</v>
      </c>
      <c r="J82" s="5" t="s">
        <v>12</v>
      </c>
      <c r="K82" s="5" t="s">
        <v>13</v>
      </c>
      <c r="L82" s="5" t="s">
        <v>14</v>
      </c>
      <c r="M82" s="8" t="s">
        <v>15</v>
      </c>
      <c r="N82" s="8" t="s">
        <v>3</v>
      </c>
      <c r="P82" s="24"/>
      <c r="Q82" s="25" t="s">
        <v>4</v>
      </c>
      <c r="R82" s="25" t="s">
        <v>5</v>
      </c>
      <c r="S82" s="25" t="s">
        <v>6</v>
      </c>
      <c r="T82" s="25" t="s">
        <v>7</v>
      </c>
      <c r="U82" s="25" t="s">
        <v>8</v>
      </c>
      <c r="V82" s="25" t="s">
        <v>9</v>
      </c>
      <c r="W82" s="25" t="s">
        <v>10</v>
      </c>
      <c r="X82" s="25" t="s">
        <v>11</v>
      </c>
      <c r="Y82" s="25" t="s">
        <v>12</v>
      </c>
      <c r="Z82" s="25" t="s">
        <v>13</v>
      </c>
      <c r="AA82" s="25" t="s">
        <v>14</v>
      </c>
      <c r="AB82" s="25" t="s">
        <v>15</v>
      </c>
      <c r="AC82" s="25" t="s">
        <v>3</v>
      </c>
    </row>
    <row r="83" spans="1:29" x14ac:dyDescent="0.2">
      <c r="A83" s="7">
        <v>2000</v>
      </c>
      <c r="B83" s="42">
        <v>2018341.0970000001</v>
      </c>
      <c r="C83" s="42">
        <v>1842976</v>
      </c>
      <c r="D83" s="42">
        <v>2007059.5549999997</v>
      </c>
      <c r="E83" s="42">
        <v>1885843.6960000002</v>
      </c>
      <c r="F83" s="42">
        <v>1757926.0849999997</v>
      </c>
      <c r="G83" s="42">
        <v>1777362.4790000003</v>
      </c>
      <c r="H83" s="42">
        <v>2080682.801</v>
      </c>
      <c r="I83" s="42">
        <v>1931645.1869999997</v>
      </c>
      <c r="J83" s="42">
        <v>1885516.5699999998</v>
      </c>
      <c r="K83" s="42">
        <v>1918632.8400000003</v>
      </c>
      <c r="L83" s="42">
        <v>1705442.2379999999</v>
      </c>
      <c r="M83" s="42">
        <v>1847528.1809999999</v>
      </c>
      <c r="N83" s="26">
        <f>SUM(B83:M83)</f>
        <v>22658956.729000002</v>
      </c>
      <c r="P83" s="27">
        <v>2000</v>
      </c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9"/>
      <c r="AB83" s="28"/>
      <c r="AC83" s="28"/>
    </row>
    <row r="84" spans="1:29" x14ac:dyDescent="0.2">
      <c r="A84" s="7">
        <v>2001</v>
      </c>
      <c r="B84" s="42">
        <v>2005895.841</v>
      </c>
      <c r="C84" s="42">
        <v>1790429.2330000002</v>
      </c>
      <c r="D84" s="42">
        <v>1903070.5460000001</v>
      </c>
      <c r="E84" s="42">
        <v>1692809.6490000002</v>
      </c>
      <c r="F84" s="42">
        <v>1581765.7479999999</v>
      </c>
      <c r="G84" s="42">
        <v>1788390.94</v>
      </c>
      <c r="H84" s="42">
        <v>2096049.1490000002</v>
      </c>
      <c r="I84" s="42">
        <v>1970368.284</v>
      </c>
      <c r="J84" s="42">
        <v>1677939.1940000001</v>
      </c>
      <c r="K84" s="42">
        <v>1592439.7559999996</v>
      </c>
      <c r="L84" s="42">
        <v>1542208.1990000003</v>
      </c>
      <c r="M84" s="42">
        <v>1730172.7819999999</v>
      </c>
      <c r="N84" s="26">
        <f t="shared" ref="N84:N93" si="230">SUM(B84:M84)</f>
        <v>21371539.321000002</v>
      </c>
      <c r="P84" s="27">
        <f>P83+1</f>
        <v>2001</v>
      </c>
      <c r="Q84" s="135">
        <f>IF(B84&lt;&gt;"",IF(B83&lt;&gt;"",(B84/B83-1)*100,"-"),"-")</f>
        <v>-0.61660816491811987</v>
      </c>
      <c r="R84" s="135">
        <f t="shared" ref="R84:AB98" si="231">IF(C84&lt;&gt;"",IF(C83&lt;&gt;"",(C84/C83-1)*100,"-"),"-")</f>
        <v>-2.8511910627159409</v>
      </c>
      <c r="S84" s="135">
        <f t="shared" si="231"/>
        <v>-5.1811621005934505</v>
      </c>
      <c r="T84" s="135">
        <f t="shared" si="231"/>
        <v>-10.235951548340838</v>
      </c>
      <c r="U84" s="135">
        <f t="shared" si="231"/>
        <v>-10.020918314093951</v>
      </c>
      <c r="V84" s="135">
        <f t="shared" si="231"/>
        <v>0.62049588253965116</v>
      </c>
      <c r="W84" s="135">
        <f t="shared" si="231"/>
        <v>0.73852429561176436</v>
      </c>
      <c r="X84" s="135">
        <f t="shared" si="231"/>
        <v>2.0046692457086568</v>
      </c>
      <c r="Y84" s="135">
        <f t="shared" si="231"/>
        <v>-11.009045441589505</v>
      </c>
      <c r="Z84" s="135">
        <f t="shared" si="231"/>
        <v>-17.001329133926458</v>
      </c>
      <c r="AA84" s="135">
        <f t="shared" si="231"/>
        <v>-9.5713613374221911</v>
      </c>
      <c r="AB84" s="135">
        <f t="shared" si="231"/>
        <v>-6.3520221345949812</v>
      </c>
      <c r="AC84" s="136">
        <f t="shared" ref="AC84:AC102" si="232">IF(COUNTIF(Q84:AB84,"-")=0,IF(N84&lt;&gt;"",IF(N83&lt;&gt;"",(N84/N83-1)*100,"-"),"-"),"-")</f>
        <v>-5.6817152854716451</v>
      </c>
    </row>
    <row r="85" spans="1:29" x14ac:dyDescent="0.2">
      <c r="A85" s="7">
        <v>2002</v>
      </c>
      <c r="B85" s="42">
        <v>1900249.8709999998</v>
      </c>
      <c r="C85" s="42">
        <v>1687946.8469999998</v>
      </c>
      <c r="D85" s="42">
        <v>1736911.4249999998</v>
      </c>
      <c r="E85" s="42">
        <v>1598659.4990000001</v>
      </c>
      <c r="F85" s="42">
        <v>1623924.4839999999</v>
      </c>
      <c r="G85" s="42">
        <v>1692649.0659999999</v>
      </c>
      <c r="H85" s="42">
        <v>1822357.0339999998</v>
      </c>
      <c r="I85" s="42">
        <v>1852674.595</v>
      </c>
      <c r="J85" s="42">
        <v>1705233.817</v>
      </c>
      <c r="K85" s="42">
        <v>1641482.5660000001</v>
      </c>
      <c r="L85" s="42">
        <v>1591873.6429999997</v>
      </c>
      <c r="M85" s="42">
        <v>1799457.6509999998</v>
      </c>
      <c r="N85" s="26">
        <f t="shared" si="230"/>
        <v>20653420.498</v>
      </c>
      <c r="P85" s="27">
        <f t="shared" ref="P85:P102" si="233">P84+1</f>
        <v>2002</v>
      </c>
      <c r="Q85" s="135">
        <f t="shared" ref="Q85" si="234">IF(B85&lt;&gt;"",IF(B84&lt;&gt;"",(B85/B84-1)*100,"-"),"-")</f>
        <v>-5.2667724734566708</v>
      </c>
      <c r="R85" s="135">
        <f t="shared" si="231"/>
        <v>-5.7239003983577401</v>
      </c>
      <c r="S85" s="135">
        <f t="shared" si="231"/>
        <v>-8.7311067553036636</v>
      </c>
      <c r="T85" s="135">
        <f t="shared" si="231"/>
        <v>-5.5617682741599284</v>
      </c>
      <c r="U85" s="135">
        <f t="shared" si="231"/>
        <v>2.6652957970107805</v>
      </c>
      <c r="V85" s="135">
        <f t="shared" si="231"/>
        <v>-5.3535204109231298</v>
      </c>
      <c r="W85" s="135">
        <f t="shared" si="231"/>
        <v>-13.057523728896136</v>
      </c>
      <c r="X85" s="135">
        <f t="shared" si="231"/>
        <v>-5.9731822703252613</v>
      </c>
      <c r="Y85" s="135">
        <f t="shared" si="231"/>
        <v>1.6266753346962926</v>
      </c>
      <c r="Z85" s="135">
        <f t="shared" si="231"/>
        <v>3.0797278085539448</v>
      </c>
      <c r="AA85" s="135">
        <f t="shared" si="231"/>
        <v>3.2204110983331313</v>
      </c>
      <c r="AB85" s="135">
        <f t="shared" si="231"/>
        <v>4.0045057765797143</v>
      </c>
      <c r="AC85" s="136">
        <f t="shared" si="232"/>
        <v>-3.3601642456066227</v>
      </c>
    </row>
    <row r="86" spans="1:29" x14ac:dyDescent="0.2">
      <c r="A86" s="7">
        <v>2003</v>
      </c>
      <c r="B86" s="42">
        <v>1947368.6439999999</v>
      </c>
      <c r="C86" s="42">
        <v>1666704.112</v>
      </c>
      <c r="D86" s="42">
        <v>1758520.017</v>
      </c>
      <c r="E86" s="42">
        <v>1555198.3919999998</v>
      </c>
      <c r="F86" s="42">
        <v>1489320.7289999998</v>
      </c>
      <c r="G86" s="42">
        <v>1605630.8679999998</v>
      </c>
      <c r="H86" s="42">
        <v>1846014.0799999998</v>
      </c>
      <c r="I86" s="42">
        <v>1832395.2490000001</v>
      </c>
      <c r="J86" s="42">
        <v>1727923.3120000002</v>
      </c>
      <c r="K86" s="42">
        <v>1784308.2449999999</v>
      </c>
      <c r="L86" s="42">
        <v>1757705.8760000002</v>
      </c>
      <c r="M86" s="42">
        <v>1715220.5959999994</v>
      </c>
      <c r="N86" s="26">
        <f t="shared" ref="N86" si="235">SUM(B86:M86)</f>
        <v>20686310.119999997</v>
      </c>
      <c r="P86" s="27">
        <f t="shared" si="233"/>
        <v>2003</v>
      </c>
      <c r="Q86" s="135">
        <f t="shared" ref="Q86" si="236">IF(B86&lt;&gt;"",IF(B85&lt;&gt;"",(B86/B85-1)*100,"-"),"-")</f>
        <v>2.4796093250201823</v>
      </c>
      <c r="R86" s="135">
        <f t="shared" ref="R86" si="237">IF(C86&lt;&gt;"",IF(C85&lt;&gt;"",(C86/C85-1)*100,"-"),"-")</f>
        <v>-1.2584954933714143</v>
      </c>
      <c r="S86" s="135">
        <f t="shared" ref="S86" si="238">IF(D86&lt;&gt;"",IF(D85&lt;&gt;"",(D86/D85-1)*100,"-"),"-")</f>
        <v>1.2440814015602486</v>
      </c>
      <c r="T86" s="135">
        <f t="shared" ref="T86" si="239">IF(E86&lt;&gt;"",IF(E85&lt;&gt;"",(E86/E85-1)*100,"-"),"-")</f>
        <v>-2.7185968636339597</v>
      </c>
      <c r="U86" s="135">
        <f t="shared" ref="U86" si="240">IF(F86&lt;&gt;"",IF(F85&lt;&gt;"",(F86/F85-1)*100,"-"),"-")</f>
        <v>-8.2887939880337491</v>
      </c>
      <c r="V86" s="135">
        <f t="shared" ref="V86" si="241">IF(G86&lt;&gt;"",IF(G85&lt;&gt;"",(G86/G85-1)*100,"-"),"-")</f>
        <v>-5.1409473911587567</v>
      </c>
      <c r="W86" s="135">
        <f t="shared" ref="W86" si="242">IF(H86&lt;&gt;"",IF(H85&lt;&gt;"",(H86/H85-1)*100,"-"),"-")</f>
        <v>1.2981564840822468</v>
      </c>
      <c r="X86" s="135">
        <f t="shared" ref="X86" si="243">IF(I86&lt;&gt;"",IF(I85&lt;&gt;"",(I86/I85-1)*100,"-"),"-")</f>
        <v>-1.0945983744112375</v>
      </c>
      <c r="Y86" s="135">
        <f t="shared" ref="Y86" si="244">IF(J86&lt;&gt;"",IF(J85&lt;&gt;"",(J86/J85-1)*100,"-"),"-")</f>
        <v>1.3305796996166519</v>
      </c>
      <c r="Z86" s="135">
        <f t="shared" ref="Z86" si="245">IF(K86&lt;&gt;"",IF(K85&lt;&gt;"",(K86/K85-1)*100,"-"),"-")</f>
        <v>8.7010171145490922</v>
      </c>
      <c r="AA86" s="135">
        <f t="shared" ref="AA86" si="246">IF(L86&lt;&gt;"",IF(L85&lt;&gt;"",(L86/L85-1)*100,"-"),"-")</f>
        <v>10.41742438096267</v>
      </c>
      <c r="AB86" s="135">
        <f t="shared" ref="AB86" si="247">IF(M86&lt;&gt;"",IF(M85&lt;&gt;"",(M86/M85-1)*100,"-"),"-")</f>
        <v>-4.6812468719776739</v>
      </c>
      <c r="AC86" s="136">
        <f t="shared" ref="AC86" si="248">IF(COUNTIF(Q86:AB86,"-")=0,IF(N86&lt;&gt;"",IF(N85&lt;&gt;"",(N86/N85-1)*100,"-"),"-"),"-")</f>
        <v>0.15924539958493966</v>
      </c>
    </row>
    <row r="87" spans="1:29" x14ac:dyDescent="0.2">
      <c r="A87" s="7">
        <v>2004</v>
      </c>
      <c r="B87" s="42">
        <v>1888323.625</v>
      </c>
      <c r="C87" s="42">
        <v>1743724.8419999997</v>
      </c>
      <c r="D87" s="42">
        <v>1713115.7040000004</v>
      </c>
      <c r="E87" s="42">
        <v>1667542.1870000002</v>
      </c>
      <c r="F87" s="42">
        <v>1669282.6270000001</v>
      </c>
      <c r="G87" s="42">
        <v>1745707.7640000004</v>
      </c>
      <c r="H87" s="42">
        <v>2105633.5489999996</v>
      </c>
      <c r="I87" s="42">
        <v>1957059.7010000001</v>
      </c>
      <c r="J87" s="42">
        <v>1812175.7519999999</v>
      </c>
      <c r="K87" s="42">
        <v>2013415.49</v>
      </c>
      <c r="L87" s="42">
        <v>1840618.2610000002</v>
      </c>
      <c r="M87" s="42">
        <v>1874480.8660000002</v>
      </c>
      <c r="N87" s="26">
        <f t="shared" ref="N87" si="249">SUM(B87:M87)</f>
        <v>22031080.368000001</v>
      </c>
      <c r="P87" s="27">
        <f t="shared" si="233"/>
        <v>2004</v>
      </c>
      <c r="Q87" s="135">
        <f t="shared" ref="Q87" si="250">IF(B87&lt;&gt;"",IF(B86&lt;&gt;"",(B87/B86-1)*100,"-"),"-")</f>
        <v>-3.032041169088473</v>
      </c>
      <c r="R87" s="135">
        <f t="shared" ref="R87" si="251">IF(C87&lt;&gt;"",IF(C86&lt;&gt;"",(C87/C86-1)*100,"-"),"-")</f>
        <v>4.6211399759239269</v>
      </c>
      <c r="S87" s="135">
        <f t="shared" ref="S87" si="252">IF(D87&lt;&gt;"",IF(D86&lt;&gt;"",(D87/D86-1)*100,"-"),"-")</f>
        <v>-2.5819616814745427</v>
      </c>
      <c r="T87" s="135">
        <f t="shared" ref="T87" si="253">IF(E87&lt;&gt;"",IF(E86&lt;&gt;"",(E87/E86-1)*100,"-"),"-")</f>
        <v>7.2237597195252468</v>
      </c>
      <c r="U87" s="135">
        <f t="shared" ref="U87" si="254">IF(F87&lt;&gt;"",IF(F86&lt;&gt;"",(F87/F86-1)*100,"-"),"-")</f>
        <v>12.083488431725197</v>
      </c>
      <c r="V87" s="135">
        <f t="shared" ref="V87" si="255">IF(G87&lt;&gt;"",IF(G86&lt;&gt;"",(G87/G86-1)*100,"-"),"-")</f>
        <v>8.7241033285865299</v>
      </c>
      <c r="W87" s="135">
        <f t="shared" ref="W87" si="256">IF(H87&lt;&gt;"",IF(H86&lt;&gt;"",(H87/H86-1)*100,"-"),"-")</f>
        <v>14.063785959855736</v>
      </c>
      <c r="X87" s="135">
        <f t="shared" ref="X87" si="257">IF(I87&lt;&gt;"",IF(I86&lt;&gt;"",(I87/I86-1)*100,"-"),"-")</f>
        <v>6.8033603595094361</v>
      </c>
      <c r="Y87" s="135">
        <f t="shared" ref="Y87" si="258">IF(J87&lt;&gt;"",IF(J86&lt;&gt;"",(J87/J86-1)*100,"-"),"-")</f>
        <v>4.8759362996544597</v>
      </c>
      <c r="Z87" s="135">
        <f t="shared" ref="Z87" si="259">IF(K87&lt;&gt;"",IF(K86&lt;&gt;"",(K87/K86-1)*100,"-"),"-")</f>
        <v>12.840115806335927</v>
      </c>
      <c r="AA87" s="135">
        <f t="shared" ref="AA87" si="260">IF(L87&lt;&gt;"",IF(L86&lt;&gt;"",(L87/L86-1)*100,"-"),"-")</f>
        <v>4.717079582659367</v>
      </c>
      <c r="AB87" s="135">
        <f t="shared" ref="AB87" si="261">IF(M87&lt;&gt;"",IF(M86&lt;&gt;"",(M87/M86-1)*100,"-"),"-")</f>
        <v>9.2851187987950556</v>
      </c>
      <c r="AC87" s="136">
        <f t="shared" ref="AC87" si="262">IF(COUNTIF(Q87:AB87,"-")=0,IF(N87&lt;&gt;"",IF(N86&lt;&gt;"",(N87/N86-1)*100,"-"),"-"),"-")</f>
        <v>6.5007738944213633</v>
      </c>
    </row>
    <row r="88" spans="1:29" x14ac:dyDescent="0.2">
      <c r="A88" s="7">
        <v>2005</v>
      </c>
      <c r="B88" s="42">
        <v>2117897.7189999996</v>
      </c>
      <c r="C88" s="42">
        <v>1890152.3980000003</v>
      </c>
      <c r="D88" s="42">
        <v>1977169.443</v>
      </c>
      <c r="E88" s="42">
        <v>1814845.2129999998</v>
      </c>
      <c r="F88" s="42">
        <v>1744809.35</v>
      </c>
      <c r="G88" s="42">
        <v>1827745.372</v>
      </c>
      <c r="H88" s="42">
        <v>2265568.7739999997</v>
      </c>
      <c r="I88" s="42">
        <v>2088037.4839999999</v>
      </c>
      <c r="J88" s="42">
        <v>1949974.0189999999</v>
      </c>
      <c r="K88" s="42">
        <v>2021504.8370000003</v>
      </c>
      <c r="L88" s="42">
        <v>1853356.1840000001</v>
      </c>
      <c r="M88" s="42">
        <v>1965996.524</v>
      </c>
      <c r="N88" s="26">
        <f t="shared" si="230"/>
        <v>23517057.317000002</v>
      </c>
      <c r="P88" s="27">
        <f t="shared" si="233"/>
        <v>2005</v>
      </c>
      <c r="Q88" s="135">
        <f t="shared" ref="Q88:R98" si="263">IF(B88&lt;&gt;"",IF(B87&lt;&gt;"",(B88/B87-1)*100,"-"),"-")</f>
        <v>12.157560863011474</v>
      </c>
      <c r="R88" s="135">
        <f t="shared" si="231"/>
        <v>8.3974003508519459</v>
      </c>
      <c r="S88" s="135">
        <f t="shared" si="231"/>
        <v>15.413654686805645</v>
      </c>
      <c r="T88" s="135">
        <f t="shared" si="231"/>
        <v>8.8335411930420715</v>
      </c>
      <c r="U88" s="135">
        <f t="shared" si="231"/>
        <v>4.5245018296113937</v>
      </c>
      <c r="V88" s="135">
        <f t="shared" si="231"/>
        <v>4.6993895365409877</v>
      </c>
      <c r="W88" s="135">
        <f t="shared" si="231"/>
        <v>7.5955868520406034</v>
      </c>
      <c r="X88" s="135">
        <f t="shared" si="231"/>
        <v>6.6925798396990199</v>
      </c>
      <c r="Y88" s="135">
        <f t="shared" si="231"/>
        <v>7.604023332059251</v>
      </c>
      <c r="Z88" s="135">
        <f t="shared" si="231"/>
        <v>0.40177236343803546</v>
      </c>
      <c r="AA88" s="135">
        <f t="shared" si="231"/>
        <v>0.6920458885961267</v>
      </c>
      <c r="AB88" s="135">
        <f t="shared" si="231"/>
        <v>4.8821868315619188</v>
      </c>
      <c r="AC88" s="136">
        <f t="shared" si="232"/>
        <v>6.7449118435352506</v>
      </c>
    </row>
    <row r="89" spans="1:29" x14ac:dyDescent="0.2">
      <c r="A89" s="7">
        <v>2006</v>
      </c>
      <c r="B89" s="42">
        <v>2163592.139</v>
      </c>
      <c r="C89" s="42">
        <v>1876193.5839999998</v>
      </c>
      <c r="D89" s="42">
        <v>1944810.1579999998</v>
      </c>
      <c r="E89" s="42">
        <v>1779743.7429999998</v>
      </c>
      <c r="F89" s="42">
        <v>1495332.673</v>
      </c>
      <c r="G89" s="42">
        <v>1302240.9609999999</v>
      </c>
      <c r="H89" s="42">
        <v>1200261.4139999999</v>
      </c>
      <c r="I89" s="42">
        <v>952407.62599999993</v>
      </c>
      <c r="J89" s="42">
        <v>809423.05499999993</v>
      </c>
      <c r="K89" s="42">
        <v>848724.01599999995</v>
      </c>
      <c r="L89" s="42">
        <v>873628.16099999996</v>
      </c>
      <c r="M89" s="42">
        <v>1021122.452</v>
      </c>
      <c r="N89" s="26">
        <f t="shared" si="230"/>
        <v>16267479.981999999</v>
      </c>
      <c r="P89" s="27">
        <f t="shared" si="233"/>
        <v>2006</v>
      </c>
      <c r="Q89" s="135">
        <f t="shared" si="263"/>
        <v>2.1575366737528689</v>
      </c>
      <c r="R89" s="135">
        <f t="shared" si="231"/>
        <v>-0.73850203902978695</v>
      </c>
      <c r="S89" s="135">
        <f t="shared" si="231"/>
        <v>-1.6366470316727555</v>
      </c>
      <c r="T89" s="135">
        <f t="shared" si="231"/>
        <v>-1.9341302359321411</v>
      </c>
      <c r="U89" s="135">
        <f t="shared" si="231"/>
        <v>-14.298219859952043</v>
      </c>
      <c r="V89" s="135">
        <f t="shared" si="231"/>
        <v>-28.751510962655036</v>
      </c>
      <c r="W89" s="135">
        <f t="shared" si="231"/>
        <v>-47.021629721667409</v>
      </c>
      <c r="X89" s="135">
        <f t="shared" si="231"/>
        <v>-54.387426791999104</v>
      </c>
      <c r="Y89" s="135">
        <f t="shared" si="231"/>
        <v>-58.490572330030624</v>
      </c>
      <c r="Z89" s="135">
        <f t="shared" si="231"/>
        <v>-58.015236943012084</v>
      </c>
      <c r="AA89" s="135">
        <f t="shared" si="231"/>
        <v>-52.862371057327209</v>
      </c>
      <c r="AB89" s="135">
        <f t="shared" si="231"/>
        <v>-48.060821088206559</v>
      </c>
      <c r="AC89" s="136">
        <f t="shared" si="232"/>
        <v>-30.826889764645138</v>
      </c>
    </row>
    <row r="90" spans="1:29" x14ac:dyDescent="0.2">
      <c r="A90" s="7">
        <v>2007</v>
      </c>
      <c r="B90" s="42">
        <v>1191459.4680000001</v>
      </c>
      <c r="C90" s="42">
        <v>1077722.1100000003</v>
      </c>
      <c r="D90" s="42">
        <v>1180946.3650000002</v>
      </c>
      <c r="E90" s="42">
        <v>1207854.47</v>
      </c>
      <c r="F90" s="42">
        <v>1135120.1000000001</v>
      </c>
      <c r="G90" s="42">
        <v>1119625.4350000001</v>
      </c>
      <c r="H90" s="42">
        <v>1472118.4870000002</v>
      </c>
      <c r="I90" s="42">
        <v>1256891.774</v>
      </c>
      <c r="J90" s="42">
        <v>1220863.0659999999</v>
      </c>
      <c r="K90" s="42">
        <v>1298243.1740000001</v>
      </c>
      <c r="L90" s="42">
        <v>1153287.5699999998</v>
      </c>
      <c r="M90" s="42">
        <v>1530807.7220000003</v>
      </c>
      <c r="N90" s="26">
        <f t="shared" si="230"/>
        <v>14844939.741000002</v>
      </c>
      <c r="P90" s="27">
        <f t="shared" si="233"/>
        <v>2007</v>
      </c>
      <c r="Q90" s="135">
        <f t="shared" si="263"/>
        <v>-44.931419997177201</v>
      </c>
      <c r="R90" s="135">
        <f t="shared" si="231"/>
        <v>-42.558053753583224</v>
      </c>
      <c r="S90" s="135">
        <f t="shared" si="231"/>
        <v>-39.277036365623488</v>
      </c>
      <c r="T90" s="135">
        <f t="shared" si="231"/>
        <v>-32.133236891509043</v>
      </c>
      <c r="U90" s="135">
        <f t="shared" si="231"/>
        <v>-24.0891260857242</v>
      </c>
      <c r="V90" s="135">
        <f t="shared" si="231"/>
        <v>-14.023174778634528</v>
      </c>
      <c r="W90" s="135">
        <f t="shared" si="231"/>
        <v>22.649821932874392</v>
      </c>
      <c r="X90" s="135">
        <f t="shared" si="231"/>
        <v>31.969940148295283</v>
      </c>
      <c r="Y90" s="135">
        <f t="shared" si="231"/>
        <v>50.831269069794402</v>
      </c>
      <c r="Z90" s="135">
        <f t="shared" si="231"/>
        <v>52.964114308743703</v>
      </c>
      <c r="AA90" s="135">
        <f t="shared" si="231"/>
        <v>32.011263084730146</v>
      </c>
      <c r="AB90" s="135">
        <f t="shared" si="231"/>
        <v>49.914216360801376</v>
      </c>
      <c r="AC90" s="136">
        <f t="shared" si="232"/>
        <v>-8.744687207693147</v>
      </c>
    </row>
    <row r="91" spans="1:29" x14ac:dyDescent="0.2">
      <c r="A91" s="7">
        <v>2008</v>
      </c>
      <c r="B91" s="42">
        <v>1924117.23</v>
      </c>
      <c r="C91" s="42">
        <v>1650675.9550000001</v>
      </c>
      <c r="D91" s="42">
        <v>1682793.1270000001</v>
      </c>
      <c r="E91" s="42">
        <v>1494903.66</v>
      </c>
      <c r="F91" s="42">
        <v>1510496.2620000001</v>
      </c>
      <c r="G91" s="42">
        <v>1433706.7349999996</v>
      </c>
      <c r="H91" s="42">
        <v>1860915.5619999997</v>
      </c>
      <c r="I91" s="42">
        <v>1697222.459</v>
      </c>
      <c r="J91" s="42">
        <v>1508874.4210000001</v>
      </c>
      <c r="K91" s="42">
        <v>1567224.7169999999</v>
      </c>
      <c r="L91" s="42">
        <v>1441840.175</v>
      </c>
      <c r="M91" s="42">
        <v>1592491.6270000003</v>
      </c>
      <c r="N91" s="26">
        <f t="shared" si="230"/>
        <v>19365261.93</v>
      </c>
      <c r="P91" s="27">
        <f t="shared" si="233"/>
        <v>2008</v>
      </c>
      <c r="Q91" s="135">
        <f t="shared" si="263"/>
        <v>61.492462117057926</v>
      </c>
      <c r="R91" s="135">
        <f t="shared" si="231"/>
        <v>53.16341194855876</v>
      </c>
      <c r="S91" s="135">
        <f t="shared" si="231"/>
        <v>42.495305195337949</v>
      </c>
      <c r="T91" s="135">
        <f t="shared" si="231"/>
        <v>23.765213204865642</v>
      </c>
      <c r="U91" s="135">
        <f t="shared" si="231"/>
        <v>33.06929037729136</v>
      </c>
      <c r="V91" s="135">
        <f t="shared" si="231"/>
        <v>28.05235484847659</v>
      </c>
      <c r="W91" s="135">
        <f t="shared" si="231"/>
        <v>26.410718867631445</v>
      </c>
      <c r="X91" s="135">
        <f t="shared" si="231"/>
        <v>35.033301522745106</v>
      </c>
      <c r="Y91" s="135">
        <f t="shared" si="231"/>
        <v>23.590799248570281</v>
      </c>
      <c r="Z91" s="135">
        <f t="shared" si="231"/>
        <v>20.718887523301532</v>
      </c>
      <c r="AA91" s="135">
        <f t="shared" si="231"/>
        <v>25.020004767761449</v>
      </c>
      <c r="AB91" s="135">
        <f t="shared" si="231"/>
        <v>4.0295005122792382</v>
      </c>
      <c r="AC91" s="136">
        <f t="shared" si="232"/>
        <v>30.450256234556417</v>
      </c>
    </row>
    <row r="92" spans="1:29" x14ac:dyDescent="0.2">
      <c r="A92" s="7">
        <v>2009</v>
      </c>
      <c r="B92" s="42">
        <v>1817344.7669999998</v>
      </c>
      <c r="C92" s="42">
        <v>1504969.2529999998</v>
      </c>
      <c r="D92" s="42">
        <v>1503760.9439999999</v>
      </c>
      <c r="E92" s="42">
        <v>1553349.142</v>
      </c>
      <c r="F92" s="42">
        <v>1485988.459</v>
      </c>
      <c r="G92" s="42">
        <v>1507337.2289999998</v>
      </c>
      <c r="H92" s="42">
        <v>1661140.5019999999</v>
      </c>
      <c r="I92" s="42">
        <v>1615766.4820000003</v>
      </c>
      <c r="J92" s="42">
        <v>1638393.31</v>
      </c>
      <c r="K92" s="42">
        <v>1774763.3339999998</v>
      </c>
      <c r="L92" s="42">
        <v>1641410.561</v>
      </c>
      <c r="M92" s="42">
        <v>1818273.8929999999</v>
      </c>
      <c r="N92" s="26">
        <f t="shared" si="230"/>
        <v>19522497.876000002</v>
      </c>
      <c r="P92" s="27">
        <f t="shared" si="233"/>
        <v>2009</v>
      </c>
      <c r="Q92" s="135">
        <f t="shared" si="263"/>
        <v>-5.5491662012714382</v>
      </c>
      <c r="R92" s="135">
        <f t="shared" si="231"/>
        <v>-8.8270930195987631</v>
      </c>
      <c r="S92" s="135">
        <f t="shared" si="231"/>
        <v>-10.638989435330648</v>
      </c>
      <c r="T92" s="135">
        <f t="shared" si="231"/>
        <v>3.9096487328153406</v>
      </c>
      <c r="U92" s="135">
        <f t="shared" si="231"/>
        <v>-1.6225000760710317</v>
      </c>
      <c r="V92" s="135">
        <f t="shared" si="231"/>
        <v>5.1356733007186683</v>
      </c>
      <c r="W92" s="135">
        <f t="shared" si="231"/>
        <v>-10.735310299909241</v>
      </c>
      <c r="X92" s="135">
        <f t="shared" si="231"/>
        <v>-4.7993694973841761</v>
      </c>
      <c r="Y92" s="135">
        <f t="shared" si="231"/>
        <v>8.5838083804324672</v>
      </c>
      <c r="Z92" s="135">
        <f t="shared" si="231"/>
        <v>13.242428781832437</v>
      </c>
      <c r="AA92" s="135">
        <f t="shared" si="231"/>
        <v>13.841366710426129</v>
      </c>
      <c r="AB92" s="135">
        <f t="shared" si="231"/>
        <v>14.177924842552381</v>
      </c>
      <c r="AC92" s="136">
        <f t="shared" si="232"/>
        <v>0.81194845991945375</v>
      </c>
    </row>
    <row r="93" spans="1:29" x14ac:dyDescent="0.2">
      <c r="A93" s="7">
        <v>2010</v>
      </c>
      <c r="B93" s="42">
        <v>2052676.7099999997</v>
      </c>
      <c r="C93" s="42">
        <v>1720386.696</v>
      </c>
      <c r="D93" s="42">
        <v>1711696.0220000001</v>
      </c>
      <c r="E93" s="42">
        <v>1632042.9400000004</v>
      </c>
      <c r="F93" s="42">
        <v>1854220.7890000001</v>
      </c>
      <c r="G93" s="42">
        <v>1914689.8110000002</v>
      </c>
      <c r="H93" s="42">
        <v>2282152.6100000003</v>
      </c>
      <c r="I93" s="42">
        <v>2159216.9329999997</v>
      </c>
      <c r="J93" s="42">
        <v>2120614.2549999999</v>
      </c>
      <c r="K93" s="42">
        <v>2198224.514</v>
      </c>
      <c r="L93" s="42">
        <v>1954135.9569999999</v>
      </c>
      <c r="M93" s="42">
        <v>2111287.0890000002</v>
      </c>
      <c r="N93" s="26">
        <f t="shared" si="230"/>
        <v>23711344.326000001</v>
      </c>
      <c r="P93" s="27">
        <f t="shared" si="233"/>
        <v>2010</v>
      </c>
      <c r="Q93" s="135">
        <f t="shared" si="263"/>
        <v>12.949218402211947</v>
      </c>
      <c r="R93" s="135">
        <f t="shared" si="231"/>
        <v>14.31374379048529</v>
      </c>
      <c r="S93" s="135">
        <f t="shared" si="231"/>
        <v>13.827668475475452</v>
      </c>
      <c r="T93" s="135">
        <f t="shared" si="231"/>
        <v>5.0660727760585056</v>
      </c>
      <c r="U93" s="135">
        <f t="shared" si="231"/>
        <v>24.780295416816568</v>
      </c>
      <c r="V93" s="135">
        <f t="shared" si="231"/>
        <v>27.024648112104742</v>
      </c>
      <c r="W93" s="135">
        <f t="shared" si="231"/>
        <v>37.384682827991192</v>
      </c>
      <c r="X93" s="135">
        <f t="shared" si="231"/>
        <v>33.634219861233582</v>
      </c>
      <c r="Y93" s="135">
        <f t="shared" si="231"/>
        <v>29.432550905618626</v>
      </c>
      <c r="Z93" s="135">
        <f t="shared" si="231"/>
        <v>23.860149231593276</v>
      </c>
      <c r="AA93" s="135">
        <f t="shared" si="231"/>
        <v>19.052234914918408</v>
      </c>
      <c r="AB93" s="135">
        <f t="shared" si="231"/>
        <v>16.114909702440539</v>
      </c>
      <c r="AC93" s="136">
        <f t="shared" si="232"/>
        <v>21.456508673255193</v>
      </c>
    </row>
    <row r="94" spans="1:29" x14ac:dyDescent="0.2">
      <c r="A94" s="7">
        <v>2011</v>
      </c>
      <c r="B94" s="42">
        <v>2305619.841</v>
      </c>
      <c r="C94" s="42">
        <v>1932803.6669999997</v>
      </c>
      <c r="D94" s="42">
        <v>2189227.8230000003</v>
      </c>
      <c r="E94" s="42">
        <v>2188250.2560000001</v>
      </c>
      <c r="F94" s="42">
        <v>2236590.02</v>
      </c>
      <c r="G94" s="42">
        <v>2045973.6419999998</v>
      </c>
      <c r="H94" s="42">
        <v>2462510.800999999</v>
      </c>
      <c r="I94" s="42">
        <v>2257908.65</v>
      </c>
      <c r="J94" s="42">
        <v>2260627.7389999996</v>
      </c>
      <c r="K94" s="42">
        <v>2273521.7980000004</v>
      </c>
      <c r="L94" s="42">
        <v>2041296.236</v>
      </c>
      <c r="M94" s="42">
        <v>2159512.1220000004</v>
      </c>
      <c r="N94" s="26">
        <f t="shared" ref="N94:N99" si="264">SUM(B94:M94)</f>
        <v>26353842.595000003</v>
      </c>
      <c r="P94" s="27">
        <f t="shared" si="233"/>
        <v>2011</v>
      </c>
      <c r="Q94" s="135">
        <f t="shared" si="263"/>
        <v>12.322599548567027</v>
      </c>
      <c r="R94" s="135">
        <f t="shared" si="231"/>
        <v>12.347047991819604</v>
      </c>
      <c r="S94" s="135">
        <f t="shared" si="231"/>
        <v>27.89816619670804</v>
      </c>
      <c r="T94" s="135">
        <f t="shared" si="231"/>
        <v>34.080433937602116</v>
      </c>
      <c r="U94" s="135">
        <f t="shared" si="231"/>
        <v>20.621558838535915</v>
      </c>
      <c r="V94" s="135">
        <f t="shared" si="231"/>
        <v>6.8566631652692056</v>
      </c>
      <c r="W94" s="135">
        <f t="shared" si="231"/>
        <v>7.9029855501205448</v>
      </c>
      <c r="X94" s="135">
        <f t="shared" si="231"/>
        <v>4.5707179992738656</v>
      </c>
      <c r="Y94" s="135">
        <f t="shared" si="231"/>
        <v>6.6024965959685877</v>
      </c>
      <c r="Z94" s="135">
        <f t="shared" si="231"/>
        <v>3.4253682242395556</v>
      </c>
      <c r="AA94" s="135">
        <f t="shared" si="231"/>
        <v>4.4602975902356956</v>
      </c>
      <c r="AB94" s="135">
        <f t="shared" si="231"/>
        <v>2.284153266093325</v>
      </c>
      <c r="AC94" s="136">
        <f t="shared" si="232"/>
        <v>11.144447285101599</v>
      </c>
    </row>
    <row r="95" spans="1:29" x14ac:dyDescent="0.2">
      <c r="A95" s="7">
        <v>2012</v>
      </c>
      <c r="B95" s="42">
        <v>2383952.7399999998</v>
      </c>
      <c r="C95" s="42">
        <v>2102321.264</v>
      </c>
      <c r="D95" s="42">
        <v>2124439.7409999999</v>
      </c>
      <c r="E95" s="42">
        <v>2150965.2829999998</v>
      </c>
      <c r="F95" s="42">
        <v>2175827.111</v>
      </c>
      <c r="G95" s="42">
        <v>2109516.085</v>
      </c>
      <c r="H95" s="42">
        <v>2405242.9810000001</v>
      </c>
      <c r="I95" s="42">
        <v>2198169.8249999997</v>
      </c>
      <c r="J95" s="42">
        <v>2205687.8510000003</v>
      </c>
      <c r="K95" s="42">
        <v>2200046.085</v>
      </c>
      <c r="L95" s="42">
        <v>2095739.6130000001</v>
      </c>
      <c r="M95" s="42">
        <v>2288006.6629999997</v>
      </c>
      <c r="N95" s="26">
        <f t="shared" si="264"/>
        <v>26439915.242000002</v>
      </c>
      <c r="P95" s="27">
        <f t="shared" si="233"/>
        <v>2012</v>
      </c>
      <c r="Q95" s="135">
        <f t="shared" si="263"/>
        <v>3.3974767915783133</v>
      </c>
      <c r="R95" s="135">
        <f t="shared" si="231"/>
        <v>8.770554396925224</v>
      </c>
      <c r="S95" s="135">
        <f t="shared" si="231"/>
        <v>-2.9594033713320145</v>
      </c>
      <c r="T95" s="135">
        <f t="shared" si="231"/>
        <v>-1.7038715246470493</v>
      </c>
      <c r="U95" s="135">
        <f t="shared" si="231"/>
        <v>-2.7167656323531242</v>
      </c>
      <c r="V95" s="135">
        <f t="shared" si="231"/>
        <v>3.105731261419642</v>
      </c>
      <c r="W95" s="135">
        <f t="shared" si="231"/>
        <v>-2.3255865507977869</v>
      </c>
      <c r="X95" s="135">
        <f t="shared" si="231"/>
        <v>-2.6457591630201782</v>
      </c>
      <c r="Y95" s="135">
        <f t="shared" si="231"/>
        <v>-2.4302934557594247</v>
      </c>
      <c r="Z95" s="135">
        <f t="shared" si="231"/>
        <v>-3.2318015628720387</v>
      </c>
      <c r="AA95" s="135">
        <f t="shared" si="231"/>
        <v>2.6670982897947226</v>
      </c>
      <c r="AB95" s="135">
        <f t="shared" si="231"/>
        <v>5.9501653031239332</v>
      </c>
      <c r="AC95" s="136">
        <f t="shared" si="232"/>
        <v>0.32660378345104046</v>
      </c>
    </row>
    <row r="96" spans="1:29" x14ac:dyDescent="0.2">
      <c r="A96" s="7">
        <v>2013</v>
      </c>
      <c r="B96" s="42">
        <v>2611228.7370000002</v>
      </c>
      <c r="C96" s="42">
        <v>2118051.62</v>
      </c>
      <c r="D96" s="42">
        <v>2333571.6089999997</v>
      </c>
      <c r="E96" s="42">
        <v>2180370.7820000001</v>
      </c>
      <c r="F96" s="42">
        <v>2285030.1540000001</v>
      </c>
      <c r="G96" s="42">
        <v>2163442.8139999998</v>
      </c>
      <c r="H96" s="42">
        <v>2485570.057</v>
      </c>
      <c r="I96" s="42">
        <v>2257184.7930000001</v>
      </c>
      <c r="J96" s="42">
        <v>2276846.8909999998</v>
      </c>
      <c r="K96" s="42">
        <v>2418165.477</v>
      </c>
      <c r="L96" s="42">
        <v>2240622.443</v>
      </c>
      <c r="M96" s="42">
        <v>2417686.4389999998</v>
      </c>
      <c r="N96" s="26">
        <f t="shared" si="264"/>
        <v>27787771.816</v>
      </c>
      <c r="P96" s="27">
        <f t="shared" si="233"/>
        <v>2013</v>
      </c>
      <c r="Q96" s="135">
        <f t="shared" si="263"/>
        <v>9.5335781278952823</v>
      </c>
      <c r="R96" s="135">
        <f t="shared" si="231"/>
        <v>0.7482374967787031</v>
      </c>
      <c r="S96" s="135">
        <f t="shared" si="231"/>
        <v>9.8440950789952186</v>
      </c>
      <c r="T96" s="135">
        <f t="shared" si="231"/>
        <v>1.3670838498605509</v>
      </c>
      <c r="U96" s="135">
        <f t="shared" si="231"/>
        <v>5.0189209633393572</v>
      </c>
      <c r="V96" s="135">
        <f t="shared" si="231"/>
        <v>2.5563554306816227</v>
      </c>
      <c r="W96" s="135">
        <f t="shared" si="231"/>
        <v>3.339665748306353</v>
      </c>
      <c r="X96" s="135">
        <f t="shared" si="231"/>
        <v>2.6847319678769743</v>
      </c>
      <c r="Y96" s="135">
        <f t="shared" si="231"/>
        <v>3.2261609442033157</v>
      </c>
      <c r="Z96" s="135">
        <f t="shared" si="231"/>
        <v>9.9143101359169918</v>
      </c>
      <c r="AA96" s="135">
        <f t="shared" si="231"/>
        <v>6.9132075903553414</v>
      </c>
      <c r="AB96" s="135">
        <f t="shared" si="231"/>
        <v>5.6678058721195246</v>
      </c>
      <c r="AC96" s="136">
        <f t="shared" si="232"/>
        <v>5.0978097382812892</v>
      </c>
    </row>
    <row r="97" spans="1:29" x14ac:dyDescent="0.2">
      <c r="A97" s="7">
        <v>2014</v>
      </c>
      <c r="B97" s="42">
        <v>2531493.4710000004</v>
      </c>
      <c r="C97" s="42">
        <v>2107655.6749999998</v>
      </c>
      <c r="D97" s="42">
        <v>2374717.2140000002</v>
      </c>
      <c r="E97" s="42">
        <v>2307179.6529999999</v>
      </c>
      <c r="F97" s="42">
        <v>2341048.0210000002</v>
      </c>
      <c r="G97" s="42">
        <v>2324579.986</v>
      </c>
      <c r="H97" s="42">
        <v>2566829.9360000002</v>
      </c>
      <c r="I97" s="42">
        <v>2585732.3389999997</v>
      </c>
      <c r="J97" s="42">
        <v>2478750.1839999999</v>
      </c>
      <c r="K97" s="42">
        <v>2490105.9519999996</v>
      </c>
      <c r="L97" s="42">
        <v>2363386.4560000002</v>
      </c>
      <c r="M97" s="42">
        <v>2670858.3980000005</v>
      </c>
      <c r="N97" s="26">
        <f t="shared" si="264"/>
        <v>29142337.285000004</v>
      </c>
      <c r="P97" s="27">
        <f t="shared" si="233"/>
        <v>2014</v>
      </c>
      <c r="Q97" s="135">
        <f t="shared" si="263"/>
        <v>-3.0535534811709564</v>
      </c>
      <c r="R97" s="135">
        <f t="shared" si="231"/>
        <v>-0.49082585626503139</v>
      </c>
      <c r="S97" s="135">
        <f t="shared" si="231"/>
        <v>1.7632030164110857</v>
      </c>
      <c r="T97" s="135">
        <f t="shared" si="231"/>
        <v>5.8159314941691242</v>
      </c>
      <c r="U97" s="135">
        <f t="shared" si="231"/>
        <v>2.4515154385135629</v>
      </c>
      <c r="V97" s="135">
        <f t="shared" si="231"/>
        <v>7.4481826354389824</v>
      </c>
      <c r="W97" s="135">
        <f t="shared" si="231"/>
        <v>3.2692652846839643</v>
      </c>
      <c r="X97" s="135">
        <f t="shared" si="231"/>
        <v>14.555633505014477</v>
      </c>
      <c r="Y97" s="135">
        <f t="shared" si="231"/>
        <v>8.8676710673032169</v>
      </c>
      <c r="Z97" s="135">
        <f t="shared" si="231"/>
        <v>2.9750021528406556</v>
      </c>
      <c r="AA97" s="135">
        <f t="shared" si="231"/>
        <v>5.4790138063434579</v>
      </c>
      <c r="AB97" s="135">
        <f t="shared" si="231"/>
        <v>10.471662284903971</v>
      </c>
      <c r="AC97" s="136">
        <f t="shared" si="232"/>
        <v>4.8746818491580246</v>
      </c>
    </row>
    <row r="98" spans="1:29" x14ac:dyDescent="0.2">
      <c r="A98" s="7">
        <v>2015</v>
      </c>
      <c r="B98" s="42">
        <v>3079356.443</v>
      </c>
      <c r="C98" s="42">
        <v>2528961.12</v>
      </c>
      <c r="D98" s="42">
        <v>2481585.3909999998</v>
      </c>
      <c r="E98" s="42">
        <v>2495936.3669999996</v>
      </c>
      <c r="F98" s="42">
        <v>2660636.6090000002</v>
      </c>
      <c r="G98" s="42">
        <v>2598984.5949999997</v>
      </c>
      <c r="H98" s="42">
        <v>3131155.7029999997</v>
      </c>
      <c r="I98" s="42">
        <v>3015491.051</v>
      </c>
      <c r="J98" s="42">
        <v>2824493.5819999999</v>
      </c>
      <c r="K98" s="42">
        <v>2863267.4459999995</v>
      </c>
      <c r="L98" s="42">
        <v>2564527.423</v>
      </c>
      <c r="M98" s="42">
        <v>2909179.8569999998</v>
      </c>
      <c r="N98" s="26">
        <f t="shared" si="264"/>
        <v>33153575.586999997</v>
      </c>
      <c r="P98" s="27">
        <f t="shared" si="233"/>
        <v>2015</v>
      </c>
      <c r="Q98" s="135">
        <f t="shared" si="263"/>
        <v>21.641887615992172</v>
      </c>
      <c r="R98" s="135">
        <f t="shared" si="263"/>
        <v>19.989291894180017</v>
      </c>
      <c r="S98" s="135">
        <f t="shared" si="231"/>
        <v>4.5002485504364476</v>
      </c>
      <c r="T98" s="135">
        <f t="shared" si="231"/>
        <v>8.1812750799254541</v>
      </c>
      <c r="U98" s="135">
        <f t="shared" si="231"/>
        <v>13.651517830184655</v>
      </c>
      <c r="V98" s="135">
        <f t="shared" si="231"/>
        <v>11.804481267696843</v>
      </c>
      <c r="W98" s="135">
        <f t="shared" si="231"/>
        <v>21.98531967721291</v>
      </c>
      <c r="X98" s="135">
        <f t="shared" si="231"/>
        <v>16.620386631595597</v>
      </c>
      <c r="Y98" s="135">
        <f t="shared" si="231"/>
        <v>13.948295404342371</v>
      </c>
      <c r="Z98" s="135">
        <f t="shared" si="231"/>
        <v>14.985767722063571</v>
      </c>
      <c r="AA98" s="135">
        <f t="shared" si="231"/>
        <v>8.5107099809833109</v>
      </c>
      <c r="AB98" s="135">
        <f t="shared" ref="AB98" si="265">IF(M98&lt;&gt;"",IF(M97&lt;&gt;"",(M98/M97-1)*100,"-"),"-")</f>
        <v>8.923028610519367</v>
      </c>
      <c r="AC98" s="136">
        <f t="shared" si="232"/>
        <v>13.764298528191965</v>
      </c>
    </row>
    <row r="99" spans="1:29" x14ac:dyDescent="0.2">
      <c r="A99" s="7">
        <v>2016</v>
      </c>
      <c r="B99" s="42">
        <v>3283444.3980000005</v>
      </c>
      <c r="C99" s="42">
        <v>2655873.298</v>
      </c>
      <c r="D99" s="42">
        <v>2452721.2450000001</v>
      </c>
      <c r="E99" s="42">
        <v>2395723.673</v>
      </c>
      <c r="F99" s="42">
        <v>2529715.5160000003</v>
      </c>
      <c r="G99" s="42">
        <v>2467859.0269999998</v>
      </c>
      <c r="H99" s="42">
        <v>2986347.5749999997</v>
      </c>
      <c r="I99" s="42">
        <v>2812255.9269999997</v>
      </c>
      <c r="J99" s="42">
        <v>2690844.1630000006</v>
      </c>
      <c r="K99" s="42">
        <v>2936714.4540000008</v>
      </c>
      <c r="L99" s="42">
        <v>2773696.855</v>
      </c>
      <c r="M99" s="42">
        <v>3064221.2030000002</v>
      </c>
      <c r="N99" s="26">
        <f t="shared" si="264"/>
        <v>33049417.334000006</v>
      </c>
      <c r="P99" s="27">
        <f t="shared" si="233"/>
        <v>2016</v>
      </c>
      <c r="Q99" s="135">
        <f t="shared" ref="Q99" si="266">IF(B99&lt;&gt;"",IF(B98&lt;&gt;"",(B99/B98-1)*100,"-"),"-")</f>
        <v>6.6276171264269657</v>
      </c>
      <c r="R99" s="135">
        <f t="shared" ref="R99" si="267">IF(C99&lt;&gt;"",IF(C98&lt;&gt;"",(C99/C98-1)*100,"-"),"-")</f>
        <v>5.0183522789784885</v>
      </c>
      <c r="S99" s="135">
        <f t="shared" ref="S99" si="268">IF(D99&lt;&gt;"",IF(D98&lt;&gt;"",(D99/D98-1)*100,"-"),"-")</f>
        <v>-1.1631332979587072</v>
      </c>
      <c r="T99" s="135">
        <f t="shared" ref="T99" si="269">IF(E99&lt;&gt;"",IF(E98&lt;&gt;"",(E99/E98-1)*100,"-"),"-")</f>
        <v>-4.015034009879459</v>
      </c>
      <c r="U99" s="135">
        <f t="shared" ref="U99" si="270">IF(F99&lt;&gt;"",IF(F98&lt;&gt;"",(F99/F98-1)*100,"-"),"-")</f>
        <v>-4.9206679543211447</v>
      </c>
      <c r="V99" s="135">
        <f t="shared" ref="V99" si="271">IF(G99&lt;&gt;"",IF(G98&lt;&gt;"",(G99/G98-1)*100,"-"),"-")</f>
        <v>-5.0452614552722981</v>
      </c>
      <c r="W99" s="135">
        <f t="shared" ref="W99" si="272">IF(H99&lt;&gt;"",IF(H98&lt;&gt;"",(H99/H98-1)*100,"-"),"-")</f>
        <v>-4.6247501477252424</v>
      </c>
      <c r="X99" s="135">
        <f t="shared" ref="X99" si="273">IF(I99&lt;&gt;"",IF(I98&lt;&gt;"",(I99/I98-1)*100,"-"),"-")</f>
        <v>-6.7397024419158296</v>
      </c>
      <c r="Y99" s="137">
        <f t="shared" ref="Y99" si="274">IF(J99&lt;&gt;"",IF(J98&lt;&gt;"",(J99/J98-1)*100,"-"),"-")</f>
        <v>-4.7318011218621114</v>
      </c>
      <c r="Z99" s="137">
        <f t="shared" ref="Z99" si="275">IF(K99&lt;&gt;"",IF(K98&lt;&gt;"",(K99/K98-1)*100,"-"),"-")</f>
        <v>2.5651466160664604</v>
      </c>
      <c r="AA99" s="137">
        <f t="shared" ref="AA99" si="276">IF(L99&lt;&gt;"",IF(L98&lt;&gt;"",(L99/L98-1)*100,"-"),"-")</f>
        <v>8.1562563973409219</v>
      </c>
      <c r="AB99" s="137">
        <f t="shared" ref="AB99" si="277">IF(M99&lt;&gt;"",IF(M98&lt;&gt;"",(M99/M98-1)*100,"-"),"-")</f>
        <v>5.3293833183583939</v>
      </c>
      <c r="AC99" s="136">
        <f t="shared" si="232"/>
        <v>-0.31416898827899553</v>
      </c>
    </row>
    <row r="100" spans="1:29" x14ac:dyDescent="0.2">
      <c r="A100" s="7">
        <v>2017</v>
      </c>
      <c r="B100" s="42">
        <v>3439584.352</v>
      </c>
      <c r="C100" s="42">
        <v>2827361.145</v>
      </c>
      <c r="D100" s="42">
        <v>2887168.7599999993</v>
      </c>
      <c r="E100" s="42">
        <v>2800678.5979999998</v>
      </c>
      <c r="F100" s="42">
        <v>2823612.7069999999</v>
      </c>
      <c r="G100" s="42">
        <v>2830820.3519999995</v>
      </c>
      <c r="H100" s="42">
        <v>3540149.1390000004</v>
      </c>
      <c r="I100" s="42">
        <v>3277713.6469999999</v>
      </c>
      <c r="J100" s="42">
        <v>3139951.2770000002</v>
      </c>
      <c r="K100" s="42">
        <v>3120142.2690000003</v>
      </c>
      <c r="L100" s="42">
        <v>2948148.4450000008</v>
      </c>
      <c r="M100" s="42">
        <v>3388432.5839999998</v>
      </c>
      <c r="N100" s="26">
        <f t="shared" ref="N100:N102" si="278">SUM(B100:M100)</f>
        <v>37023763.274999999</v>
      </c>
      <c r="P100" s="27">
        <f t="shared" si="233"/>
        <v>2017</v>
      </c>
      <c r="Q100" s="135">
        <f t="shared" ref="Q100" si="279">IF(B100&lt;&gt;"",IF(B99&lt;&gt;"",(B100/B99-1)*100,"-"),"-")</f>
        <v>4.7553707349241803</v>
      </c>
      <c r="R100" s="135">
        <f t="shared" ref="R100" si="280">IF(C100&lt;&gt;"",IF(C99&lt;&gt;"",(C100/C99-1)*100,"-"),"-")</f>
        <v>6.4569287672397113</v>
      </c>
      <c r="S100" s="135">
        <f t="shared" ref="S100" si="281">IF(D100&lt;&gt;"",IF(D99&lt;&gt;"",(D100/D99-1)*100,"-"),"-")</f>
        <v>17.712877722474296</v>
      </c>
      <c r="T100" s="135">
        <f t="shared" ref="T100" si="282">IF(E100&lt;&gt;"",IF(E99&lt;&gt;"",(E100/E99-1)*100,"-"),"-")</f>
        <v>16.903240117542538</v>
      </c>
      <c r="U100" s="135">
        <f t="shared" ref="U100" si="283">IF(F100&lt;&gt;"",IF(F99&lt;&gt;"",(F100/F99-1)*100,"-"),"-")</f>
        <v>11.617796117435031</v>
      </c>
      <c r="V100" s="135">
        <f t="shared" ref="V100" si="284">IF(G100&lt;&gt;"",IF(G99&lt;&gt;"",(G100/G99-1)*100,"-"),"-")</f>
        <v>14.707538843546741</v>
      </c>
      <c r="W100" s="135">
        <f t="shared" ref="W100" si="285">IF(H100&lt;&gt;"",IF(H99&lt;&gt;"",(H100/H99-1)*100,"-"),"-")</f>
        <v>18.54444434519651</v>
      </c>
      <c r="X100" s="135">
        <f t="shared" ref="X100" si="286">IF(I100&lt;&gt;"",IF(I99&lt;&gt;"",(I100/I99-1)*100,"-"),"-")</f>
        <v>16.551044146843765</v>
      </c>
      <c r="Y100" s="137">
        <f t="shared" ref="Y100" si="287">IF(J100&lt;&gt;"",IF(J99&lt;&gt;"",(J100/J99-1)*100,"-"),"-")</f>
        <v>16.690194109914323</v>
      </c>
      <c r="Z100" s="137">
        <f t="shared" ref="Z100:Z102" si="288">IF(K100&lt;&gt;"",IF(K99&lt;&gt;"",(K100/K99-1)*100,"-"),"-")</f>
        <v>6.246021459463269</v>
      </c>
      <c r="AA100" s="137">
        <f t="shared" ref="AA100:AB102" si="289">IF(L100&lt;&gt;"",IF(L99&lt;&gt;"",(L100/L99-1)*100,"-"),"-")</f>
        <v>6.2894973430685397</v>
      </c>
      <c r="AB100" s="137">
        <f t="shared" ref="AB100" si="290">IF(M100&lt;&gt;"",IF(M99&lt;&gt;"",(M100/M99-1)*100,"-"),"-")</f>
        <v>10.58054753627391</v>
      </c>
      <c r="AC100" s="136">
        <f t="shared" si="232"/>
        <v>12.025464475923853</v>
      </c>
    </row>
    <row r="101" spans="1:29" x14ac:dyDescent="0.2">
      <c r="A101" s="7">
        <v>2018</v>
      </c>
      <c r="B101" s="42">
        <v>3929304.0819999999</v>
      </c>
      <c r="C101" s="42">
        <v>3370309.3929999997</v>
      </c>
      <c r="D101" s="42">
        <v>3336542.6880000001</v>
      </c>
      <c r="E101" s="42">
        <v>3260045.6749999998</v>
      </c>
      <c r="F101" s="42">
        <v>3195057.9029999999</v>
      </c>
      <c r="G101" s="42">
        <v>3301652.2910000002</v>
      </c>
      <c r="H101" s="42">
        <v>4064084.3390000002</v>
      </c>
      <c r="I101" s="42">
        <v>3793184.89</v>
      </c>
      <c r="J101" s="42">
        <v>3664613.8439999991</v>
      </c>
      <c r="K101" s="42">
        <v>3598723.0360000003</v>
      </c>
      <c r="L101" s="42">
        <v>3521721.0760000004</v>
      </c>
      <c r="M101" s="42">
        <v>4120955.6000000006</v>
      </c>
      <c r="N101" s="26">
        <f t="shared" si="278"/>
        <v>43156194.817000002</v>
      </c>
      <c r="P101" s="27">
        <f t="shared" si="233"/>
        <v>2018</v>
      </c>
      <c r="Q101" s="135">
        <f t="shared" ref="Q101:R102" si="291">IF(B101&lt;&gt;"",IF(B100&lt;&gt;"",(B101/B100-1)*100,"-"),"-")</f>
        <v>14.237758981408465</v>
      </c>
      <c r="R101" s="135">
        <f t="shared" ref="R101" si="292">IF(C101&lt;&gt;"",IF(C100&lt;&gt;"",(C101/C100-1)*100,"-"),"-")</f>
        <v>19.203356775280291</v>
      </c>
      <c r="S101" s="135">
        <f t="shared" ref="S101:S102" si="293">IF(D101&lt;&gt;"",IF(D100&lt;&gt;"",(D101/D100-1)*100,"-"),"-")</f>
        <v>15.564518923376024</v>
      </c>
      <c r="T101" s="135">
        <f t="shared" ref="T101:T102" si="294">IF(E101&lt;&gt;"",IF(E100&lt;&gt;"",(E101/E100-1)*100,"-"),"-")</f>
        <v>16.401991907534132</v>
      </c>
      <c r="U101" s="135">
        <f t="shared" ref="U101:U102" si="295">IF(F101&lt;&gt;"",IF(F100&lt;&gt;"",(F101/F100-1)*100,"-"),"-")</f>
        <v>13.154962615062349</v>
      </c>
      <c r="V101" s="135">
        <f t="shared" ref="V101:V102" si="296">IF(G101&lt;&gt;"",IF(G100&lt;&gt;"",(G101/G100-1)*100,"-"),"-")</f>
        <v>16.632349653249932</v>
      </c>
      <c r="W101" s="135">
        <f t="shared" ref="W101:W102" si="297">IF(H101&lt;&gt;"",IF(H100&lt;&gt;"",(H101/H100-1)*100,"-"),"-")</f>
        <v>14.799805867726734</v>
      </c>
      <c r="X101" s="135">
        <f t="shared" ref="X101:X102" si="298">IF(I101&lt;&gt;"",IF(I100&lt;&gt;"",(I101/I100-1)*100,"-"),"-")</f>
        <v>15.726549006860214</v>
      </c>
      <c r="Y101" s="135">
        <f>IF(J101&lt;&gt;"",IF(J100&lt;&gt;"",(J101/J100-1)*100,"-"),"-")</f>
        <v>16.709258224582292</v>
      </c>
      <c r="Z101" s="135">
        <f t="shared" si="288"/>
        <v>15.3384277298799</v>
      </c>
      <c r="AA101" s="135">
        <f t="shared" si="289"/>
        <v>19.455351102579897</v>
      </c>
      <c r="AB101" s="135">
        <f t="shared" si="289"/>
        <v>21.618344111638386</v>
      </c>
      <c r="AC101" s="136">
        <f t="shared" si="232"/>
        <v>16.563501382748093</v>
      </c>
    </row>
    <row r="102" spans="1:29" x14ac:dyDescent="0.2">
      <c r="A102" s="7">
        <v>2019</v>
      </c>
      <c r="B102" s="42">
        <v>4416250.9089999991</v>
      </c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26">
        <f t="shared" si="278"/>
        <v>4416250.9089999991</v>
      </c>
      <c r="P102" s="27">
        <f t="shared" si="233"/>
        <v>2019</v>
      </c>
      <c r="Q102" s="135">
        <f t="shared" si="291"/>
        <v>12.392698982771154</v>
      </c>
      <c r="R102" s="135" t="str">
        <f t="shared" si="291"/>
        <v>-</v>
      </c>
      <c r="S102" s="135" t="str">
        <f t="shared" si="293"/>
        <v>-</v>
      </c>
      <c r="T102" s="135" t="str">
        <f t="shared" si="294"/>
        <v>-</v>
      </c>
      <c r="U102" s="135" t="str">
        <f t="shared" si="295"/>
        <v>-</v>
      </c>
      <c r="V102" s="135" t="str">
        <f t="shared" si="296"/>
        <v>-</v>
      </c>
      <c r="W102" s="135" t="str">
        <f t="shared" si="297"/>
        <v>-</v>
      </c>
      <c r="X102" s="135" t="str">
        <f t="shared" si="298"/>
        <v>-</v>
      </c>
      <c r="Y102" s="135" t="str">
        <f>IF(J102&lt;&gt;"",IF(J101&lt;&gt;"",(J102/J101-1)*100,"-"),"-")</f>
        <v>-</v>
      </c>
      <c r="Z102" s="135" t="str">
        <f t="shared" si="288"/>
        <v>-</v>
      </c>
      <c r="AA102" s="135" t="str">
        <f t="shared" si="289"/>
        <v>-</v>
      </c>
      <c r="AB102" s="135" t="str">
        <f t="shared" si="289"/>
        <v>-</v>
      </c>
      <c r="AC102" s="136" t="str">
        <f t="shared" si="232"/>
        <v>-</v>
      </c>
    </row>
    <row r="103" spans="1:29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P103" s="27">
        <f t="shared" ref="P103" si="299">P102+1</f>
        <v>2020</v>
      </c>
    </row>
    <row r="104" spans="1:29" ht="15.75" x14ac:dyDescent="0.2">
      <c r="A104" s="6" t="s">
        <v>1</v>
      </c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10"/>
      <c r="O104" s="16"/>
      <c r="P104" s="21" t="s">
        <v>19</v>
      </c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10"/>
      <c r="O105" s="16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ht="15" x14ac:dyDescent="0.2">
      <c r="A106" s="32"/>
      <c r="B106" s="5" t="s">
        <v>4</v>
      </c>
      <c r="C106" s="5" t="s">
        <v>5</v>
      </c>
      <c r="D106" s="5" t="s">
        <v>6</v>
      </c>
      <c r="E106" s="5" t="s">
        <v>7</v>
      </c>
      <c r="F106" s="5" t="s">
        <v>8</v>
      </c>
      <c r="G106" s="5" t="s">
        <v>9</v>
      </c>
      <c r="H106" s="5" t="s">
        <v>10</v>
      </c>
      <c r="I106" s="5" t="s">
        <v>11</v>
      </c>
      <c r="J106" s="5" t="s">
        <v>12</v>
      </c>
      <c r="K106" s="5" t="s">
        <v>13</v>
      </c>
      <c r="L106" s="5" t="s">
        <v>14</v>
      </c>
      <c r="M106" s="8" t="s">
        <v>15</v>
      </c>
      <c r="N106" s="38" t="s">
        <v>3</v>
      </c>
      <c r="O106" s="16"/>
      <c r="P106" s="24"/>
      <c r="Q106" s="25" t="s">
        <v>4</v>
      </c>
      <c r="R106" s="25" t="s">
        <v>5</v>
      </c>
      <c r="S106" s="25" t="s">
        <v>6</v>
      </c>
      <c r="T106" s="25" t="s">
        <v>7</v>
      </c>
      <c r="U106" s="25" t="s">
        <v>8</v>
      </c>
      <c r="V106" s="25" t="s">
        <v>9</v>
      </c>
      <c r="W106" s="25" t="s">
        <v>10</v>
      </c>
      <c r="X106" s="25" t="s">
        <v>11</v>
      </c>
      <c r="Y106" s="25" t="s">
        <v>12</v>
      </c>
      <c r="Z106" s="25" t="s">
        <v>13</v>
      </c>
      <c r="AA106" s="25" t="s">
        <v>14</v>
      </c>
      <c r="AB106" s="25" t="s">
        <v>15</v>
      </c>
      <c r="AC106" s="25" t="s">
        <v>3</v>
      </c>
    </row>
    <row r="107" spans="1:29" x14ac:dyDescent="0.2">
      <c r="A107" s="7">
        <v>2000</v>
      </c>
      <c r="B107" s="42">
        <v>2876811.949</v>
      </c>
      <c r="C107" s="42">
        <v>2591022.3259999999</v>
      </c>
      <c r="D107" s="42">
        <v>2705778.1970000002</v>
      </c>
      <c r="E107" s="42">
        <v>2650920.4019999998</v>
      </c>
      <c r="F107" s="42">
        <v>2511287.4269999997</v>
      </c>
      <c r="G107" s="42">
        <v>2360017.7449999996</v>
      </c>
      <c r="H107" s="42">
        <v>2637421.9619999998</v>
      </c>
      <c r="I107" s="42">
        <v>2657812.2769999998</v>
      </c>
      <c r="J107" s="42">
        <v>2590511.6609999994</v>
      </c>
      <c r="K107" s="42">
        <v>2613679.4300000002</v>
      </c>
      <c r="L107" s="42">
        <v>2525107.8280000007</v>
      </c>
      <c r="M107" s="42">
        <v>2632972.3109999998</v>
      </c>
      <c r="N107" s="39">
        <f>SUM(B107:M107)</f>
        <v>31353343.515000001</v>
      </c>
      <c r="O107" s="16"/>
      <c r="P107" s="27">
        <v>2000</v>
      </c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4"/>
      <c r="AB107" s="33"/>
      <c r="AC107" s="33"/>
    </row>
    <row r="108" spans="1:29" x14ac:dyDescent="0.2">
      <c r="A108" s="7">
        <v>2001</v>
      </c>
      <c r="B108" s="42">
        <v>2693403.8180000004</v>
      </c>
      <c r="C108" s="42">
        <v>2431826.7179999999</v>
      </c>
      <c r="D108" s="42">
        <v>2697051.5389999994</v>
      </c>
      <c r="E108" s="42">
        <v>2568830.6649999996</v>
      </c>
      <c r="F108" s="42">
        <v>2600487.1749999998</v>
      </c>
      <c r="G108" s="42">
        <v>2605490.713</v>
      </c>
      <c r="H108" s="42">
        <v>2855558.3179999995</v>
      </c>
      <c r="I108" s="42">
        <v>2767346.2740000002</v>
      </c>
      <c r="J108" s="42">
        <v>2490426.5439999998</v>
      </c>
      <c r="K108" s="42">
        <v>2542509.1879999996</v>
      </c>
      <c r="L108" s="42">
        <v>2390867.8139999998</v>
      </c>
      <c r="M108" s="42">
        <v>2593058.7010000004</v>
      </c>
      <c r="N108" s="39">
        <f t="shared" ref="N108:N117" si="300">SUM(B108:M108)</f>
        <v>31236857.467</v>
      </c>
      <c r="O108" s="16"/>
      <c r="P108" s="27">
        <f>P107+1</f>
        <v>2001</v>
      </c>
      <c r="Q108" s="135">
        <f>IF(B108&lt;&gt;"",IF(B107&lt;&gt;"",(B108/B107-1)*100,"-"),"-")</f>
        <v>-6.3753952031433077</v>
      </c>
      <c r="R108" s="135">
        <f t="shared" ref="R108:AB122" si="301">IF(C108&lt;&gt;"",IF(C107&lt;&gt;"",(C108/C107-1)*100,"-"),"-")</f>
        <v>-6.1441233602091305</v>
      </c>
      <c r="S108" s="135">
        <f t="shared" si="301"/>
        <v>-0.32251934063466381</v>
      </c>
      <c r="T108" s="135">
        <f t="shared" si="301"/>
        <v>-3.0966503912402299</v>
      </c>
      <c r="U108" s="135">
        <f t="shared" si="301"/>
        <v>3.5519529561201413</v>
      </c>
      <c r="V108" s="135">
        <f t="shared" si="301"/>
        <v>10.401318740931774</v>
      </c>
      <c r="W108" s="135">
        <f t="shared" si="301"/>
        <v>8.2708174551857851</v>
      </c>
      <c r="X108" s="135">
        <f t="shared" si="301"/>
        <v>4.1212089336736923</v>
      </c>
      <c r="Y108" s="135">
        <f t="shared" si="301"/>
        <v>-3.8635269822087759</v>
      </c>
      <c r="Z108" s="135">
        <f t="shared" si="301"/>
        <v>-2.7229904778337977</v>
      </c>
      <c r="AA108" s="135">
        <f t="shared" si="301"/>
        <v>-5.3162091737811057</v>
      </c>
      <c r="AB108" s="135">
        <f t="shared" si="301"/>
        <v>-1.5159145363302429</v>
      </c>
      <c r="AC108" s="136">
        <f t="shared" ref="AC108:AC126" si="302">IF(COUNTIF(Q108:AB108,"-")=0,IF(N108&lt;&gt;"",IF(N107&lt;&gt;"",(N108/N107-1)*100,"-"),"-"),"-")</f>
        <v>-0.37152671753898359</v>
      </c>
    </row>
    <row r="109" spans="1:29" x14ac:dyDescent="0.2">
      <c r="A109" s="7">
        <v>2002</v>
      </c>
      <c r="B109" s="42">
        <v>2645586.284</v>
      </c>
      <c r="C109" s="42">
        <v>2293077.2939999998</v>
      </c>
      <c r="D109" s="42">
        <v>2366075.503</v>
      </c>
      <c r="E109" s="42">
        <v>2299229.64</v>
      </c>
      <c r="F109" s="42">
        <v>2404077.693</v>
      </c>
      <c r="G109" s="42">
        <v>2329225.5460000006</v>
      </c>
      <c r="H109" s="42">
        <v>2437159.1319999998</v>
      </c>
      <c r="I109" s="42">
        <v>2563421.3919999995</v>
      </c>
      <c r="J109" s="42">
        <v>2422762.7889999999</v>
      </c>
      <c r="K109" s="42">
        <v>2416818.14</v>
      </c>
      <c r="L109" s="42">
        <v>2336131.2939999998</v>
      </c>
      <c r="M109" s="42">
        <v>2500364.0619999999</v>
      </c>
      <c r="N109" s="39">
        <f t="shared" si="300"/>
        <v>29013928.769000001</v>
      </c>
      <c r="O109" s="16"/>
      <c r="P109" s="27">
        <f t="shared" ref="P109:P126" si="303">P108+1</f>
        <v>2002</v>
      </c>
      <c r="Q109" s="135">
        <f t="shared" ref="Q109" si="304">IF(B109&lt;&gt;"",IF(B108&lt;&gt;"",(B109/B108-1)*100,"-"),"-")</f>
        <v>-1.7753570289176901</v>
      </c>
      <c r="R109" s="135">
        <f t="shared" si="301"/>
        <v>-5.7055637629522931</v>
      </c>
      <c r="S109" s="135">
        <f t="shared" si="301"/>
        <v>-12.271772756805277</v>
      </c>
      <c r="T109" s="135">
        <f t="shared" si="301"/>
        <v>-10.495087460348406</v>
      </c>
      <c r="U109" s="135">
        <f t="shared" si="301"/>
        <v>-7.5527956410705972</v>
      </c>
      <c r="V109" s="135">
        <f t="shared" si="301"/>
        <v>-10.603191391993249</v>
      </c>
      <c r="W109" s="135">
        <f t="shared" si="301"/>
        <v>-14.652097397648035</v>
      </c>
      <c r="X109" s="135">
        <f t="shared" si="301"/>
        <v>-7.3689687451090835</v>
      </c>
      <c r="Y109" s="135">
        <f t="shared" si="301"/>
        <v>-2.7169544575814553</v>
      </c>
      <c r="Z109" s="135">
        <f t="shared" si="301"/>
        <v>-4.943582843013095</v>
      </c>
      <c r="AA109" s="135">
        <f t="shared" si="301"/>
        <v>-2.2893996765310121</v>
      </c>
      <c r="AB109" s="135">
        <f t="shared" si="301"/>
        <v>-3.5747219669285957</v>
      </c>
      <c r="AC109" s="136">
        <f t="shared" si="302"/>
        <v>-7.1163646994528822</v>
      </c>
    </row>
    <row r="110" spans="1:29" x14ac:dyDescent="0.2">
      <c r="A110" s="7">
        <v>2003</v>
      </c>
      <c r="B110" s="42">
        <v>2536706.6609999998</v>
      </c>
      <c r="C110" s="42">
        <v>2241500.6309999991</v>
      </c>
      <c r="D110" s="42">
        <v>2398959.2490000003</v>
      </c>
      <c r="E110" s="42">
        <v>2162736.5419999999</v>
      </c>
      <c r="F110" s="42">
        <v>2245209.497</v>
      </c>
      <c r="G110" s="42">
        <v>2172611.2280000001</v>
      </c>
      <c r="H110" s="42">
        <v>2278662.2180000008</v>
      </c>
      <c r="I110" s="42">
        <v>2250584.3770000003</v>
      </c>
      <c r="J110" s="42">
        <v>2219139.6870000004</v>
      </c>
      <c r="K110" s="42">
        <v>2272465.3420000002</v>
      </c>
      <c r="L110" s="42">
        <v>2282959.0120000001</v>
      </c>
      <c r="M110" s="42">
        <v>2300276.1870000004</v>
      </c>
      <c r="N110" s="39">
        <f t="shared" ref="N110" si="305">SUM(B110:M110)</f>
        <v>27361810.630999997</v>
      </c>
      <c r="O110" s="16"/>
      <c r="P110" s="27">
        <f t="shared" si="303"/>
        <v>2003</v>
      </c>
      <c r="Q110" s="135">
        <f t="shared" ref="Q110" si="306">IF(B110&lt;&gt;"",IF(B109&lt;&gt;"",(B110/B109-1)*100,"-"),"-")</f>
        <v>-4.1155196357980595</v>
      </c>
      <c r="R110" s="135">
        <f t="shared" ref="R110" si="307">IF(C110&lt;&gt;"",IF(C109&lt;&gt;"",(C110/C109-1)*100,"-"),"-")</f>
        <v>-2.2492335140622877</v>
      </c>
      <c r="S110" s="135">
        <f t="shared" ref="S110" si="308">IF(D110&lt;&gt;"",IF(D109&lt;&gt;"",(D110/D109-1)*100,"-"),"-")</f>
        <v>1.3898012112591562</v>
      </c>
      <c r="T110" s="135">
        <f t="shared" ref="T110" si="309">IF(E110&lt;&gt;"",IF(E109&lt;&gt;"",(E110/E109-1)*100,"-"),"-")</f>
        <v>-5.9364708781329156</v>
      </c>
      <c r="U110" s="135">
        <f t="shared" ref="U110" si="310">IF(F110&lt;&gt;"",IF(F109&lt;&gt;"",(F110/F109-1)*100,"-"),"-")</f>
        <v>-6.6082804421246255</v>
      </c>
      <c r="V110" s="135">
        <f t="shared" ref="V110" si="311">IF(G110&lt;&gt;"",IF(G109&lt;&gt;"",(G110/G109-1)*100,"-"),"-")</f>
        <v>-6.7238794572279881</v>
      </c>
      <c r="W110" s="135">
        <f t="shared" ref="W110" si="312">IF(H110&lt;&gt;"",IF(H109&lt;&gt;"",(H110/H109-1)*100,"-"),"-")</f>
        <v>-6.5033469468172118</v>
      </c>
      <c r="X110" s="135">
        <f t="shared" ref="X110" si="313">IF(I110&lt;&gt;"",IF(I109&lt;&gt;"",(I110/I109-1)*100,"-"),"-")</f>
        <v>-12.203885634110334</v>
      </c>
      <c r="Y110" s="135">
        <f t="shared" ref="Y110" si="314">IF(J110&lt;&gt;"",IF(J109&lt;&gt;"",(J110/J109-1)*100,"-"),"-")</f>
        <v>-8.4045826906581027</v>
      </c>
      <c r="Z110" s="135">
        <f t="shared" ref="Z110" si="315">IF(K110&lt;&gt;"",IF(K109&lt;&gt;"",(K110/K109-1)*100,"-"),"-")</f>
        <v>-5.9728448579089211</v>
      </c>
      <c r="AA110" s="135">
        <f t="shared" ref="AA110" si="316">IF(L110&lt;&gt;"",IF(L109&lt;&gt;"",(L110/L109-1)*100,"-"),"-")</f>
        <v>-2.2760827756797997</v>
      </c>
      <c r="AB110" s="135">
        <f t="shared" ref="AB110" si="317">IF(M110&lt;&gt;"",IF(M109&lt;&gt;"",(M110/M109-1)*100,"-"),"-")</f>
        <v>-8.0023496594312959</v>
      </c>
      <c r="AC110" s="136">
        <f t="shared" ref="AC110" si="318">IF(COUNTIF(Q110:AB110,"-")=0,IF(N110&lt;&gt;"",IF(N109&lt;&gt;"",(N110/N109-1)*100,"-"),"-"),"-")</f>
        <v>-5.6942241471455324</v>
      </c>
    </row>
    <row r="111" spans="1:29" x14ac:dyDescent="0.2">
      <c r="A111" s="7">
        <v>2004</v>
      </c>
      <c r="B111" s="42">
        <v>2401546.3080000002</v>
      </c>
      <c r="C111" s="42">
        <v>2173622.7010000008</v>
      </c>
      <c r="D111" s="42">
        <v>2256237.4010000001</v>
      </c>
      <c r="E111" s="42">
        <v>2227674.2619999996</v>
      </c>
      <c r="F111" s="42">
        <v>2395967.6869999999</v>
      </c>
      <c r="G111" s="42">
        <v>2393958.5660000001</v>
      </c>
      <c r="H111" s="42">
        <v>2630130.6410000003</v>
      </c>
      <c r="I111" s="42">
        <v>2512686.0329999998</v>
      </c>
      <c r="J111" s="42">
        <v>2409288.986</v>
      </c>
      <c r="K111" s="42">
        <v>2535672.2760000001</v>
      </c>
      <c r="L111" s="42">
        <v>2371642.0499999998</v>
      </c>
      <c r="M111" s="42">
        <v>2557333.5569999996</v>
      </c>
      <c r="N111" s="39">
        <f t="shared" ref="N111" si="319">SUM(B111:M111)</f>
        <v>28865760.468000002</v>
      </c>
      <c r="O111" s="16"/>
      <c r="P111" s="27">
        <f t="shared" si="303"/>
        <v>2004</v>
      </c>
      <c r="Q111" s="135">
        <f t="shared" ref="Q111" si="320">IF(B111&lt;&gt;"",IF(B110&lt;&gt;"",(B111/B110-1)*100,"-"),"-")</f>
        <v>-5.3281822087666182</v>
      </c>
      <c r="R111" s="135">
        <f t="shared" ref="R111" si="321">IF(C111&lt;&gt;"",IF(C110&lt;&gt;"",(C111/C110-1)*100,"-"),"-")</f>
        <v>-3.0282360424639276</v>
      </c>
      <c r="S111" s="135">
        <f t="shared" ref="S111" si="322">IF(D111&lt;&gt;"",IF(D110&lt;&gt;"",(D111/D110-1)*100,"-"),"-")</f>
        <v>-5.9493235685222023</v>
      </c>
      <c r="T111" s="135">
        <f t="shared" ref="T111" si="323">IF(E111&lt;&gt;"",IF(E110&lt;&gt;"",(E111/E110-1)*100,"-"),"-")</f>
        <v>3.0025719147440899</v>
      </c>
      <c r="U111" s="135">
        <f t="shared" ref="U111" si="324">IF(F111&lt;&gt;"",IF(F110&lt;&gt;"",(F111/F110-1)*100,"-"),"-")</f>
        <v>6.7146602667341071</v>
      </c>
      <c r="V111" s="135">
        <f t="shared" ref="V111" si="325">IF(G111&lt;&gt;"",IF(G110&lt;&gt;"",(G111/G110-1)*100,"-"),"-")</f>
        <v>10.188078527227429</v>
      </c>
      <c r="W111" s="135">
        <f t="shared" ref="W111" si="326">IF(H111&lt;&gt;"",IF(H110&lt;&gt;"",(H111/H110-1)*100,"-"),"-")</f>
        <v>15.424331883138255</v>
      </c>
      <c r="X111" s="135">
        <f t="shared" ref="X111" si="327">IF(I111&lt;&gt;"",IF(I110&lt;&gt;"",(I111/I110-1)*100,"-"),"-")</f>
        <v>11.645937769699511</v>
      </c>
      <c r="Y111" s="135">
        <f t="shared" ref="Y111" si="328">IF(J111&lt;&gt;"",IF(J110&lt;&gt;"",(J111/J110-1)*100,"-"),"-")</f>
        <v>8.5686043160742908</v>
      </c>
      <c r="Z111" s="135">
        <f t="shared" ref="Z111" si="329">IF(K111&lt;&gt;"",IF(K110&lt;&gt;"",(K111/K110-1)*100,"-"),"-")</f>
        <v>11.582439966646586</v>
      </c>
      <c r="AA111" s="135">
        <f t="shared" ref="AA111" si="330">IF(L111&lt;&gt;"",IF(L110&lt;&gt;"",(L111/L110-1)*100,"-"),"-")</f>
        <v>3.8845654930225182</v>
      </c>
      <c r="AB111" s="135">
        <f t="shared" ref="AB111" si="331">IF(M111&lt;&gt;"",IF(M110&lt;&gt;"",(M111/M110-1)*100,"-"),"-")</f>
        <v>11.175065474865908</v>
      </c>
      <c r="AC111" s="136">
        <f t="shared" ref="AC111" si="332">IF(COUNTIF(Q111:AB111,"-")=0,IF(N111&lt;&gt;"",IF(N110&lt;&gt;"",(N111/N110-1)*100,"-"),"-"),"-")</f>
        <v>5.4965289296172504</v>
      </c>
    </row>
    <row r="112" spans="1:29" x14ac:dyDescent="0.2">
      <c r="A112" s="7">
        <v>2005</v>
      </c>
      <c r="B112" s="42">
        <v>2589510.3730000001</v>
      </c>
      <c r="C112" s="42">
        <v>2318156.7379999999</v>
      </c>
      <c r="D112" s="42">
        <v>2569875.6320000002</v>
      </c>
      <c r="E112" s="42">
        <v>2500628.2639999995</v>
      </c>
      <c r="F112" s="42">
        <v>2520237.4920000001</v>
      </c>
      <c r="G112" s="42">
        <v>2486326.3829999999</v>
      </c>
      <c r="H112" s="42">
        <v>2753884.3619999993</v>
      </c>
      <c r="I112" s="42">
        <v>2636738.5480000004</v>
      </c>
      <c r="J112" s="42">
        <v>2492988.054</v>
      </c>
      <c r="K112" s="42">
        <v>2508773.1980000008</v>
      </c>
      <c r="L112" s="42">
        <v>2490925.7060000002</v>
      </c>
      <c r="M112" s="42">
        <v>2639639.9869999997</v>
      </c>
      <c r="N112" s="39">
        <f t="shared" si="300"/>
        <v>30507684.737</v>
      </c>
      <c r="O112" s="16"/>
      <c r="P112" s="27">
        <f t="shared" si="303"/>
        <v>2005</v>
      </c>
      <c r="Q112" s="135">
        <f t="shared" ref="Q112:R122" si="333">IF(B112&lt;&gt;"",IF(B111&lt;&gt;"",(B112/B111-1)*100,"-"),"-")</f>
        <v>7.826793277891686</v>
      </c>
      <c r="R112" s="135">
        <f t="shared" si="301"/>
        <v>6.6494537866900405</v>
      </c>
      <c r="S112" s="135">
        <f t="shared" si="301"/>
        <v>13.900941047293646</v>
      </c>
      <c r="T112" s="135">
        <f t="shared" si="301"/>
        <v>12.252868682647634</v>
      </c>
      <c r="U112" s="135">
        <f t="shared" si="301"/>
        <v>5.1866227442991519</v>
      </c>
      <c r="V112" s="135">
        <f t="shared" si="301"/>
        <v>3.8583715821921993</v>
      </c>
      <c r="W112" s="135">
        <f t="shared" si="301"/>
        <v>4.7052309520620117</v>
      </c>
      <c r="X112" s="135">
        <f t="shared" si="301"/>
        <v>4.9370479785685317</v>
      </c>
      <c r="Y112" s="135">
        <f t="shared" si="301"/>
        <v>3.4740153002135621</v>
      </c>
      <c r="Z112" s="135">
        <f t="shared" si="301"/>
        <v>-1.0608262847923045</v>
      </c>
      <c r="AA112" s="135">
        <f t="shared" si="301"/>
        <v>5.0295809184189633</v>
      </c>
      <c r="AB112" s="135">
        <f t="shared" si="301"/>
        <v>3.2184471898360156</v>
      </c>
      <c r="AC112" s="136">
        <f t="shared" si="302"/>
        <v>5.6881379266629839</v>
      </c>
    </row>
    <row r="113" spans="1:29" x14ac:dyDescent="0.2">
      <c r="A113" s="7">
        <v>2006</v>
      </c>
      <c r="B113" s="42">
        <v>2743058.6770000001</v>
      </c>
      <c r="C113" s="42">
        <v>2433112.6769999992</v>
      </c>
      <c r="D113" s="42">
        <v>2507105.1490000002</v>
      </c>
      <c r="E113" s="42">
        <v>2381457.3689999999</v>
      </c>
      <c r="F113" s="42">
        <v>2247195.6440000003</v>
      </c>
      <c r="G113" s="42">
        <v>1888342.7589999994</v>
      </c>
      <c r="H113" s="42">
        <v>1499338.0379999997</v>
      </c>
      <c r="I113" s="42">
        <v>1269732.5119999999</v>
      </c>
      <c r="J113" s="42">
        <v>1128589.3259999999</v>
      </c>
      <c r="K113" s="42">
        <v>1272210.5529999998</v>
      </c>
      <c r="L113" s="42">
        <v>1342419.55</v>
      </c>
      <c r="M113" s="42">
        <v>1538909.02</v>
      </c>
      <c r="N113" s="39">
        <f t="shared" si="300"/>
        <v>22251471.273999996</v>
      </c>
      <c r="O113" s="16"/>
      <c r="P113" s="27">
        <f t="shared" si="303"/>
        <v>2006</v>
      </c>
      <c r="Q113" s="135">
        <f t="shared" si="333"/>
        <v>5.9296269132960155</v>
      </c>
      <c r="R113" s="135">
        <f t="shared" si="301"/>
        <v>4.9589372933936282</v>
      </c>
      <c r="S113" s="135">
        <f t="shared" si="301"/>
        <v>-2.4425494455211805</v>
      </c>
      <c r="T113" s="135">
        <f t="shared" si="301"/>
        <v>-4.7656381684406774</v>
      </c>
      <c r="U113" s="135">
        <f t="shared" si="301"/>
        <v>-10.83397294368954</v>
      </c>
      <c r="V113" s="135">
        <f t="shared" si="301"/>
        <v>-24.050890023476079</v>
      </c>
      <c r="W113" s="135">
        <f t="shared" si="301"/>
        <v>-45.555519371513817</v>
      </c>
      <c r="X113" s="135">
        <f t="shared" si="301"/>
        <v>-51.844580382719094</v>
      </c>
      <c r="Y113" s="135">
        <f t="shared" si="301"/>
        <v>-54.729453107920925</v>
      </c>
      <c r="Z113" s="135">
        <f t="shared" si="301"/>
        <v>-49.289535059836865</v>
      </c>
      <c r="AA113" s="135">
        <f t="shared" si="301"/>
        <v>-46.107603821083224</v>
      </c>
      <c r="AB113" s="135">
        <f t="shared" si="301"/>
        <v>-41.700041385226974</v>
      </c>
      <c r="AC113" s="136">
        <f t="shared" si="302"/>
        <v>-27.062733649488624</v>
      </c>
    </row>
    <row r="114" spans="1:29" x14ac:dyDescent="0.2">
      <c r="A114" s="7">
        <v>2007</v>
      </c>
      <c r="B114" s="42">
        <v>1741867.1530000004</v>
      </c>
      <c r="C114" s="42">
        <v>1660166.423</v>
      </c>
      <c r="D114" s="42">
        <v>1846752.578</v>
      </c>
      <c r="E114" s="42">
        <v>1929962.9740000004</v>
      </c>
      <c r="F114" s="42">
        <v>1914415.2099999997</v>
      </c>
      <c r="G114" s="42">
        <v>1851891.9519999996</v>
      </c>
      <c r="H114" s="42">
        <v>2121941.341</v>
      </c>
      <c r="I114" s="42">
        <v>2077579.9879999997</v>
      </c>
      <c r="J114" s="42">
        <v>1886826.693</v>
      </c>
      <c r="K114" s="42">
        <v>1951859.0049999999</v>
      </c>
      <c r="L114" s="42">
        <v>1912286.5480000002</v>
      </c>
      <c r="M114" s="42">
        <v>2391569.0499999998</v>
      </c>
      <c r="N114" s="39">
        <f t="shared" si="300"/>
        <v>23287118.914999999</v>
      </c>
      <c r="O114" s="16"/>
      <c r="P114" s="27">
        <f t="shared" si="303"/>
        <v>2007</v>
      </c>
      <c r="Q114" s="135">
        <f t="shared" si="333"/>
        <v>-36.499092505559247</v>
      </c>
      <c r="R114" s="135">
        <f t="shared" si="301"/>
        <v>-31.767795273379342</v>
      </c>
      <c r="S114" s="135">
        <f t="shared" si="301"/>
        <v>-26.339245135505884</v>
      </c>
      <c r="T114" s="135">
        <f t="shared" si="301"/>
        <v>-18.958743535668955</v>
      </c>
      <c r="U114" s="135">
        <f t="shared" si="301"/>
        <v>-14.808698783682782</v>
      </c>
      <c r="V114" s="135">
        <f t="shared" si="301"/>
        <v>-1.9303067108061955</v>
      </c>
      <c r="W114" s="135">
        <f t="shared" si="301"/>
        <v>41.525212275045376</v>
      </c>
      <c r="X114" s="135">
        <f t="shared" si="301"/>
        <v>63.623437878859313</v>
      </c>
      <c r="Y114" s="135">
        <f t="shared" si="301"/>
        <v>67.184524036513892</v>
      </c>
      <c r="Z114" s="135">
        <f t="shared" si="301"/>
        <v>53.422639074744424</v>
      </c>
      <c r="AA114" s="135">
        <f t="shared" si="301"/>
        <v>42.450737401731089</v>
      </c>
      <c r="AB114" s="135">
        <f t="shared" si="301"/>
        <v>55.406786165955403</v>
      </c>
      <c r="AC114" s="136">
        <f t="shared" si="302"/>
        <v>4.6542883760235521</v>
      </c>
    </row>
    <row r="115" spans="1:29" x14ac:dyDescent="0.2">
      <c r="A115" s="7">
        <v>2008</v>
      </c>
      <c r="B115" s="42">
        <v>2674598.9829999995</v>
      </c>
      <c r="C115" s="42">
        <v>2568884.36</v>
      </c>
      <c r="D115" s="42">
        <v>2504093.3719999995</v>
      </c>
      <c r="E115" s="42">
        <v>2267690.4210000001</v>
      </c>
      <c r="F115" s="42">
        <v>2235644.5259999996</v>
      </c>
      <c r="G115" s="42">
        <v>2099859.9610000001</v>
      </c>
      <c r="H115" s="42">
        <v>2325216.031</v>
      </c>
      <c r="I115" s="42">
        <v>2178108.2259999998</v>
      </c>
      <c r="J115" s="42">
        <v>1967488.2659999998</v>
      </c>
      <c r="K115" s="42">
        <v>2147173.0499999998</v>
      </c>
      <c r="L115" s="42">
        <v>2201643.2340000002</v>
      </c>
      <c r="M115" s="42">
        <v>2385530.5930000003</v>
      </c>
      <c r="N115" s="39">
        <f t="shared" si="300"/>
        <v>27555931.023000002</v>
      </c>
      <c r="O115" s="16"/>
      <c r="P115" s="27">
        <f t="shared" si="303"/>
        <v>2008</v>
      </c>
      <c r="Q115" s="135">
        <f t="shared" si="333"/>
        <v>53.547816685880115</v>
      </c>
      <c r="R115" s="135">
        <f t="shared" si="301"/>
        <v>54.73655679398113</v>
      </c>
      <c r="S115" s="135">
        <f t="shared" si="301"/>
        <v>35.594415940216948</v>
      </c>
      <c r="T115" s="135">
        <f t="shared" si="301"/>
        <v>17.499167162778928</v>
      </c>
      <c r="U115" s="135">
        <f t="shared" si="301"/>
        <v>16.779500827304862</v>
      </c>
      <c r="V115" s="135">
        <f t="shared" si="301"/>
        <v>13.389982538246947</v>
      </c>
      <c r="W115" s="135">
        <f t="shared" si="301"/>
        <v>9.5796564246306346</v>
      </c>
      <c r="X115" s="135">
        <f t="shared" si="301"/>
        <v>4.8387180556535236</v>
      </c>
      <c r="Y115" s="135">
        <f t="shared" si="301"/>
        <v>4.2749857895931331</v>
      </c>
      <c r="Z115" s="135">
        <f t="shared" si="301"/>
        <v>10.006565253928269</v>
      </c>
      <c r="AA115" s="135">
        <f t="shared" si="301"/>
        <v>15.131450163817185</v>
      </c>
      <c r="AB115" s="135">
        <f t="shared" si="301"/>
        <v>-0.25248934376365106</v>
      </c>
      <c r="AC115" s="136">
        <f t="shared" si="302"/>
        <v>18.331216169683916</v>
      </c>
    </row>
    <row r="116" spans="1:29" x14ac:dyDescent="0.2">
      <c r="A116" s="7">
        <v>2009</v>
      </c>
      <c r="B116" s="42">
        <v>2456292.0250000008</v>
      </c>
      <c r="C116" s="42">
        <v>2241912.8450000002</v>
      </c>
      <c r="D116" s="42">
        <v>2429841.2320000003</v>
      </c>
      <c r="E116" s="42">
        <v>2246422.4569999999</v>
      </c>
      <c r="F116" s="42">
        <v>2400529.0600000005</v>
      </c>
      <c r="G116" s="42">
        <v>2330678.1229999997</v>
      </c>
      <c r="H116" s="42">
        <v>2411641.04</v>
      </c>
      <c r="I116" s="42">
        <v>2370853.2930000001</v>
      </c>
      <c r="J116" s="42">
        <v>2239016.7799999998</v>
      </c>
      <c r="K116" s="42">
        <v>2346959.2630000003</v>
      </c>
      <c r="L116" s="42">
        <v>2289445.1189999999</v>
      </c>
      <c r="M116" s="42">
        <v>2463782.5300000007</v>
      </c>
      <c r="N116" s="39">
        <f t="shared" si="300"/>
        <v>28227373.767000005</v>
      </c>
      <c r="O116" s="16"/>
      <c r="P116" s="27">
        <f t="shared" si="303"/>
        <v>2009</v>
      </c>
      <c r="Q116" s="135">
        <f t="shared" si="333"/>
        <v>-8.1622313994575642</v>
      </c>
      <c r="R116" s="135">
        <f t="shared" si="301"/>
        <v>-12.728152348593834</v>
      </c>
      <c r="S116" s="135">
        <f t="shared" si="301"/>
        <v>-2.9652304834262067</v>
      </c>
      <c r="T116" s="135">
        <f t="shared" si="301"/>
        <v>-0.93786893497664892</v>
      </c>
      <c r="U116" s="135">
        <f t="shared" si="301"/>
        <v>7.3752572058050303</v>
      </c>
      <c r="V116" s="135">
        <f t="shared" si="301"/>
        <v>10.992074056694667</v>
      </c>
      <c r="W116" s="135">
        <f t="shared" si="301"/>
        <v>3.7168593303922526</v>
      </c>
      <c r="X116" s="135">
        <f t="shared" si="301"/>
        <v>8.8491960454126772</v>
      </c>
      <c r="Y116" s="135">
        <f t="shared" si="301"/>
        <v>13.800769168094229</v>
      </c>
      <c r="Z116" s="135">
        <f t="shared" si="301"/>
        <v>9.304616272079258</v>
      </c>
      <c r="AA116" s="135">
        <f t="shared" si="301"/>
        <v>3.988016025670027</v>
      </c>
      <c r="AB116" s="135">
        <f t="shared" si="301"/>
        <v>3.2802738824486033</v>
      </c>
      <c r="AC116" s="136">
        <f t="shared" si="302"/>
        <v>2.4366541759723859</v>
      </c>
    </row>
    <row r="117" spans="1:29" x14ac:dyDescent="0.2">
      <c r="A117" s="7">
        <v>2010</v>
      </c>
      <c r="B117" s="42">
        <v>2567107.2230000002</v>
      </c>
      <c r="C117" s="42">
        <v>2293322.9909999999</v>
      </c>
      <c r="D117" s="42">
        <v>2476087.0719999992</v>
      </c>
      <c r="E117" s="42">
        <v>2286256.0890000002</v>
      </c>
      <c r="F117" s="42">
        <v>2494964.585</v>
      </c>
      <c r="G117" s="42">
        <v>2531284.4370000004</v>
      </c>
      <c r="H117" s="42">
        <v>2875243.3160000001</v>
      </c>
      <c r="I117" s="42">
        <v>2751209.2749999999</v>
      </c>
      <c r="J117" s="42">
        <v>2623476.6740000001</v>
      </c>
      <c r="K117" s="42">
        <v>2706874.7669999995</v>
      </c>
      <c r="L117" s="42">
        <v>2634734.2559999996</v>
      </c>
      <c r="M117" s="42">
        <v>2802881.0249999994</v>
      </c>
      <c r="N117" s="39">
        <f t="shared" si="300"/>
        <v>31043441.709999997</v>
      </c>
      <c r="O117" s="16"/>
      <c r="P117" s="27">
        <f t="shared" si="303"/>
        <v>2010</v>
      </c>
      <c r="Q117" s="135">
        <f t="shared" si="333"/>
        <v>4.5114830350841295</v>
      </c>
      <c r="R117" s="135">
        <f t="shared" si="301"/>
        <v>2.2931375818046051</v>
      </c>
      <c r="S117" s="135">
        <f t="shared" si="301"/>
        <v>1.9032453392822779</v>
      </c>
      <c r="T117" s="135">
        <f t="shared" si="301"/>
        <v>1.7732030712155789</v>
      </c>
      <c r="U117" s="135">
        <f t="shared" si="301"/>
        <v>3.9339463359797655</v>
      </c>
      <c r="V117" s="135">
        <f t="shared" si="301"/>
        <v>8.6072080061310388</v>
      </c>
      <c r="W117" s="135">
        <f t="shared" si="301"/>
        <v>19.223519102162911</v>
      </c>
      <c r="X117" s="135">
        <f t="shared" si="301"/>
        <v>16.042999502458024</v>
      </c>
      <c r="Y117" s="135">
        <f t="shared" si="301"/>
        <v>17.17092508793079</v>
      </c>
      <c r="Z117" s="135">
        <f t="shared" si="301"/>
        <v>15.335396300826165</v>
      </c>
      <c r="AA117" s="135">
        <f t="shared" si="301"/>
        <v>15.081782661416998</v>
      </c>
      <c r="AB117" s="135">
        <f t="shared" si="301"/>
        <v>13.763328981799328</v>
      </c>
      <c r="AC117" s="136">
        <f t="shared" si="302"/>
        <v>9.9763724611610769</v>
      </c>
    </row>
    <row r="118" spans="1:29" x14ac:dyDescent="0.2">
      <c r="A118" s="7">
        <v>2011</v>
      </c>
      <c r="B118" s="42">
        <v>2953286.1389999995</v>
      </c>
      <c r="C118" s="42">
        <v>2607408.6809999994</v>
      </c>
      <c r="D118" s="42">
        <v>2842964.1890000002</v>
      </c>
      <c r="E118" s="42">
        <v>2698077.3179999995</v>
      </c>
      <c r="F118" s="42">
        <v>2823103.3369999994</v>
      </c>
      <c r="G118" s="42">
        <v>2634501.44</v>
      </c>
      <c r="H118" s="42">
        <v>2898433.7599999993</v>
      </c>
      <c r="I118" s="42">
        <v>2890379.1890000002</v>
      </c>
      <c r="J118" s="42">
        <v>2736797.125</v>
      </c>
      <c r="K118" s="42">
        <v>2811307.4449999998</v>
      </c>
      <c r="L118" s="42">
        <v>2722782.304</v>
      </c>
      <c r="M118" s="42">
        <v>2817082.8240000005</v>
      </c>
      <c r="N118" s="39">
        <f t="shared" ref="N118:N123" si="334">SUM(B118:M118)</f>
        <v>33436123.750999998</v>
      </c>
      <c r="O118" s="16"/>
      <c r="P118" s="27">
        <f t="shared" si="303"/>
        <v>2011</v>
      </c>
      <c r="Q118" s="135">
        <f t="shared" si="333"/>
        <v>15.043349671569173</v>
      </c>
      <c r="R118" s="135">
        <f t="shared" si="301"/>
        <v>13.695658711512015</v>
      </c>
      <c r="S118" s="135">
        <f t="shared" si="301"/>
        <v>14.816810004329328</v>
      </c>
      <c r="T118" s="135">
        <f t="shared" si="301"/>
        <v>18.012909007937438</v>
      </c>
      <c r="U118" s="135">
        <f t="shared" si="301"/>
        <v>13.152040472750826</v>
      </c>
      <c r="V118" s="135">
        <f t="shared" si="301"/>
        <v>4.0776532850780312</v>
      </c>
      <c r="W118" s="135">
        <f t="shared" si="301"/>
        <v>0.80655587897380254</v>
      </c>
      <c r="X118" s="135">
        <f t="shared" si="301"/>
        <v>5.0584997391738051</v>
      </c>
      <c r="Y118" s="135">
        <f t="shared" si="301"/>
        <v>4.3194762173059731</v>
      </c>
      <c r="Z118" s="135">
        <f t="shared" si="301"/>
        <v>3.8580535484374012</v>
      </c>
      <c r="AA118" s="135">
        <f t="shared" si="301"/>
        <v>3.3418189253618724</v>
      </c>
      <c r="AB118" s="135">
        <f t="shared" si="301"/>
        <v>0.50668575916457126</v>
      </c>
      <c r="AC118" s="136">
        <f t="shared" si="302"/>
        <v>7.7075282546047452</v>
      </c>
    </row>
    <row r="119" spans="1:29" x14ac:dyDescent="0.2">
      <c r="A119" s="7">
        <v>2012</v>
      </c>
      <c r="B119" s="42">
        <v>2832245.8899999997</v>
      </c>
      <c r="C119" s="42">
        <v>2632316.6279999996</v>
      </c>
      <c r="D119" s="42">
        <v>2753655.5919999997</v>
      </c>
      <c r="E119" s="42">
        <v>2653436.7230000002</v>
      </c>
      <c r="F119" s="42">
        <v>2728360.7510000002</v>
      </c>
      <c r="G119" s="42">
        <v>2661038.8760000002</v>
      </c>
      <c r="H119" s="42">
        <v>2859520.6690000002</v>
      </c>
      <c r="I119" s="42">
        <v>2781416.4440000001</v>
      </c>
      <c r="J119" s="42">
        <v>2664031.8650000002</v>
      </c>
      <c r="K119" s="42">
        <v>2798206.483</v>
      </c>
      <c r="L119" s="42">
        <v>2893733.5720000002</v>
      </c>
      <c r="M119" s="42">
        <v>3188799.963</v>
      </c>
      <c r="N119" s="39">
        <f t="shared" si="334"/>
        <v>33446763.456</v>
      </c>
      <c r="O119" s="16"/>
      <c r="P119" s="27">
        <f t="shared" si="303"/>
        <v>2012</v>
      </c>
      <c r="Q119" s="135">
        <f t="shared" si="333"/>
        <v>-4.0984937897343361</v>
      </c>
      <c r="R119" s="135">
        <f t="shared" si="301"/>
        <v>0.95527590981432375</v>
      </c>
      <c r="S119" s="135">
        <f t="shared" si="301"/>
        <v>-3.1413901499552255</v>
      </c>
      <c r="T119" s="135">
        <f t="shared" si="301"/>
        <v>-1.654533571079797</v>
      </c>
      <c r="U119" s="135">
        <f t="shared" si="301"/>
        <v>-3.3559730087910467</v>
      </c>
      <c r="V119" s="135">
        <f t="shared" si="301"/>
        <v>1.007303909463797</v>
      </c>
      <c r="W119" s="135">
        <f t="shared" si="301"/>
        <v>-1.3425558153862704</v>
      </c>
      <c r="X119" s="135">
        <f t="shared" si="301"/>
        <v>-3.7698425664937973</v>
      </c>
      <c r="Y119" s="135">
        <f t="shared" si="301"/>
        <v>-2.6587743510582573</v>
      </c>
      <c r="Z119" s="135">
        <f t="shared" si="301"/>
        <v>-0.4660095793969532</v>
      </c>
      <c r="AA119" s="135">
        <f t="shared" si="301"/>
        <v>6.2785507217693493</v>
      </c>
      <c r="AB119" s="135">
        <f t="shared" si="301"/>
        <v>13.195108636252129</v>
      </c>
      <c r="AC119" s="136">
        <f t="shared" si="302"/>
        <v>3.1820988219921631E-2</v>
      </c>
    </row>
    <row r="120" spans="1:29" x14ac:dyDescent="0.2">
      <c r="A120" s="7">
        <v>2013</v>
      </c>
      <c r="B120" s="42">
        <v>3392492.602</v>
      </c>
      <c r="C120" s="42">
        <v>3005106.5320000001</v>
      </c>
      <c r="D120" s="42">
        <v>3259499.764</v>
      </c>
      <c r="E120" s="42">
        <v>2898109.9879999994</v>
      </c>
      <c r="F120" s="42">
        <v>2947320.5979999998</v>
      </c>
      <c r="G120" s="42">
        <v>2852334.12</v>
      </c>
      <c r="H120" s="42">
        <v>3112821.2859999998</v>
      </c>
      <c r="I120" s="42">
        <v>2885413.3050000002</v>
      </c>
      <c r="J120" s="42">
        <v>2802832.4019999998</v>
      </c>
      <c r="K120" s="42">
        <v>2929432.0260000001</v>
      </c>
      <c r="L120" s="42">
        <v>2811212.7459999998</v>
      </c>
      <c r="M120" s="42">
        <v>3025610.96</v>
      </c>
      <c r="N120" s="39">
        <f t="shared" si="334"/>
        <v>35922186.328999996</v>
      </c>
      <c r="O120" s="16"/>
      <c r="P120" s="27">
        <f t="shared" si="303"/>
        <v>2013</v>
      </c>
      <c r="Q120" s="135">
        <f t="shared" si="333"/>
        <v>19.78100538438774</v>
      </c>
      <c r="R120" s="135">
        <f t="shared" si="301"/>
        <v>14.162046466394941</v>
      </c>
      <c r="S120" s="135">
        <f t="shared" si="301"/>
        <v>18.369914286652023</v>
      </c>
      <c r="T120" s="135">
        <f t="shared" si="301"/>
        <v>9.2209949036722971</v>
      </c>
      <c r="U120" s="135">
        <f t="shared" si="301"/>
        <v>8.02532608342743</v>
      </c>
      <c r="V120" s="135">
        <f t="shared" si="301"/>
        <v>7.1887429276324522</v>
      </c>
      <c r="W120" s="135">
        <f t="shared" si="301"/>
        <v>8.8581495404466146</v>
      </c>
      <c r="X120" s="135">
        <f t="shared" si="301"/>
        <v>3.7389892198393948</v>
      </c>
      <c r="Y120" s="135">
        <f t="shared" si="301"/>
        <v>5.2101680472954603</v>
      </c>
      <c r="Z120" s="135">
        <f t="shared" si="301"/>
        <v>4.6896304399706379</v>
      </c>
      <c r="AA120" s="135">
        <f t="shared" si="301"/>
        <v>-2.8517078005549146</v>
      </c>
      <c r="AB120" s="135">
        <f t="shared" si="301"/>
        <v>-5.1175678905387656</v>
      </c>
      <c r="AC120" s="136">
        <f t="shared" si="302"/>
        <v>7.4010834449093288</v>
      </c>
    </row>
    <row r="121" spans="1:29" x14ac:dyDescent="0.2">
      <c r="A121" s="7">
        <v>2014</v>
      </c>
      <c r="B121" s="42">
        <v>3135259.5249999999</v>
      </c>
      <c r="C121" s="42">
        <v>2721354.3680000002</v>
      </c>
      <c r="D121" s="42">
        <v>2964606.6</v>
      </c>
      <c r="E121" s="42">
        <v>2787210.642</v>
      </c>
      <c r="F121" s="42">
        <v>2819449.963</v>
      </c>
      <c r="G121" s="42">
        <v>2853751.3659999999</v>
      </c>
      <c r="H121" s="42">
        <v>3014219.5169999995</v>
      </c>
      <c r="I121" s="42">
        <v>3032066.9040000001</v>
      </c>
      <c r="J121" s="42">
        <v>2859308.4040000006</v>
      </c>
      <c r="K121" s="42">
        <v>2930793.6350000002</v>
      </c>
      <c r="L121" s="42">
        <v>2928755.4950000001</v>
      </c>
      <c r="M121" s="42">
        <v>3296324.4919999996</v>
      </c>
      <c r="N121" s="39">
        <f t="shared" si="334"/>
        <v>35343100.911000006</v>
      </c>
      <c r="O121" s="16"/>
      <c r="P121" s="27">
        <f t="shared" si="303"/>
        <v>2014</v>
      </c>
      <c r="Q121" s="135">
        <f t="shared" si="333"/>
        <v>-7.5824211627860798</v>
      </c>
      <c r="R121" s="135">
        <f t="shared" si="301"/>
        <v>-9.4423329415597497</v>
      </c>
      <c r="S121" s="135">
        <f t="shared" si="301"/>
        <v>-9.0471908375938099</v>
      </c>
      <c r="T121" s="135">
        <f t="shared" si="301"/>
        <v>-3.8266092887844994</v>
      </c>
      <c r="U121" s="135">
        <f t="shared" si="301"/>
        <v>-4.3385383689433237</v>
      </c>
      <c r="V121" s="135">
        <f t="shared" si="301"/>
        <v>4.9687236500894905E-2</v>
      </c>
      <c r="W121" s="135">
        <f t="shared" si="301"/>
        <v>-3.1676013474806419</v>
      </c>
      <c r="X121" s="135">
        <f t="shared" si="301"/>
        <v>5.0825855258195052</v>
      </c>
      <c r="Y121" s="135">
        <f t="shared" si="301"/>
        <v>2.0149617922106788</v>
      </c>
      <c r="Z121" s="135">
        <f t="shared" si="301"/>
        <v>4.6480307032736867E-2</v>
      </c>
      <c r="AA121" s="135">
        <f t="shared" si="301"/>
        <v>4.1812114421880375</v>
      </c>
      <c r="AB121" s="135">
        <f t="shared" si="301"/>
        <v>8.9474005607118592</v>
      </c>
      <c r="AC121" s="136">
        <f t="shared" si="302"/>
        <v>-1.6120550478089801</v>
      </c>
    </row>
    <row r="122" spans="1:29" x14ac:dyDescent="0.2">
      <c r="A122" s="7">
        <v>2015</v>
      </c>
      <c r="B122" s="42">
        <v>3642036.3980000005</v>
      </c>
      <c r="C122" s="42">
        <v>3161757.8230000003</v>
      </c>
      <c r="D122" s="42">
        <v>3258737.2339999997</v>
      </c>
      <c r="E122" s="42">
        <v>3159761.6999999997</v>
      </c>
      <c r="F122" s="42">
        <v>3229397.0839999998</v>
      </c>
      <c r="G122" s="42">
        <v>3211084.8989999997</v>
      </c>
      <c r="H122" s="42">
        <v>3775842.6140000001</v>
      </c>
      <c r="I122" s="42">
        <v>3610796.1709999996</v>
      </c>
      <c r="J122" s="42">
        <v>3434454.6149999998</v>
      </c>
      <c r="K122" s="42">
        <v>3475283.7089999998</v>
      </c>
      <c r="L122" s="42">
        <v>3238000.3080000002</v>
      </c>
      <c r="M122" s="42">
        <v>3550422.7869999995</v>
      </c>
      <c r="N122" s="39">
        <f t="shared" si="334"/>
        <v>40747575.342</v>
      </c>
      <c r="O122" s="16"/>
      <c r="P122" s="27">
        <f t="shared" si="303"/>
        <v>2015</v>
      </c>
      <c r="Q122" s="135">
        <f t="shared" si="333"/>
        <v>16.16379342631933</v>
      </c>
      <c r="R122" s="135">
        <f t="shared" si="333"/>
        <v>16.183245378795164</v>
      </c>
      <c r="S122" s="135">
        <f t="shared" si="301"/>
        <v>9.9214052211851431</v>
      </c>
      <c r="T122" s="135">
        <f t="shared" si="301"/>
        <v>13.366447888297062</v>
      </c>
      <c r="U122" s="135">
        <f t="shared" si="301"/>
        <v>14.539967950479271</v>
      </c>
      <c r="V122" s="135">
        <f t="shared" si="301"/>
        <v>12.521536993633099</v>
      </c>
      <c r="W122" s="135">
        <f t="shared" si="301"/>
        <v>25.267671870097598</v>
      </c>
      <c r="X122" s="135">
        <f t="shared" si="301"/>
        <v>19.086955707887633</v>
      </c>
      <c r="Y122" s="135">
        <f t="shared" si="301"/>
        <v>20.114871491141152</v>
      </c>
      <c r="Z122" s="135">
        <f t="shared" si="301"/>
        <v>18.578246775808882</v>
      </c>
      <c r="AA122" s="135">
        <f t="shared" si="301"/>
        <v>10.558915332056419</v>
      </c>
      <c r="AB122" s="135">
        <f t="shared" ref="AB122" si="335">IF(M122&lt;&gt;"",IF(M121&lt;&gt;"",(M122/M121-1)*100,"-"),"-")</f>
        <v>7.7085340237796007</v>
      </c>
      <c r="AC122" s="136">
        <f t="shared" si="302"/>
        <v>15.291455168603886</v>
      </c>
    </row>
    <row r="123" spans="1:29" x14ac:dyDescent="0.2">
      <c r="A123" s="7">
        <v>2016</v>
      </c>
      <c r="B123" s="42">
        <v>3869387.6170000001</v>
      </c>
      <c r="C123" s="42">
        <v>3303841.0970000001</v>
      </c>
      <c r="D123" s="42">
        <v>3145592.0019999999</v>
      </c>
      <c r="E123" s="42">
        <v>2945120.7519999999</v>
      </c>
      <c r="F123" s="42">
        <v>3075488.0249999999</v>
      </c>
      <c r="G123" s="42">
        <v>2967911.9980000001</v>
      </c>
      <c r="H123" s="42">
        <v>3489532.9089999995</v>
      </c>
      <c r="I123" s="42">
        <v>3288391.9269999997</v>
      </c>
      <c r="J123" s="42">
        <v>3098820.3319999999</v>
      </c>
      <c r="K123" s="42">
        <v>3371773.0580000002</v>
      </c>
      <c r="L123" s="42">
        <v>3266292.6039999994</v>
      </c>
      <c r="M123" s="42">
        <v>3653980.7970000003</v>
      </c>
      <c r="N123" s="39">
        <f t="shared" si="334"/>
        <v>39476133.118000001</v>
      </c>
      <c r="O123" s="40"/>
      <c r="P123" s="27">
        <f t="shared" si="303"/>
        <v>2016</v>
      </c>
      <c r="Q123" s="135">
        <f t="shared" ref="Q123" si="336">IF(B123&lt;&gt;"",IF(B122&lt;&gt;"",(B123/B122-1)*100,"-"),"-")</f>
        <v>6.2424202878600621</v>
      </c>
      <c r="R123" s="135">
        <f t="shared" ref="R123" si="337">IF(C123&lt;&gt;"",IF(C122&lt;&gt;"",(C123/C122-1)*100,"-"),"-")</f>
        <v>4.49380635564256</v>
      </c>
      <c r="S123" s="135">
        <f t="shared" ref="S123" si="338">IF(D123&lt;&gt;"",IF(D122&lt;&gt;"",(D123/D122-1)*100,"-"),"-")</f>
        <v>-3.4720575448520474</v>
      </c>
      <c r="T123" s="135">
        <f t="shared" ref="T123" si="339">IF(E123&lt;&gt;"",IF(E122&lt;&gt;"",(E123/E122-1)*100,"-"),"-")</f>
        <v>-6.7929473289077391</v>
      </c>
      <c r="U123" s="135">
        <f t="shared" ref="U123" si="340">IF(F123&lt;&gt;"",IF(F122&lt;&gt;"",(F123/F122-1)*100,"-"),"-")</f>
        <v>-4.7658759513514166</v>
      </c>
      <c r="V123" s="135">
        <f t="shared" ref="V123" si="341">IF(G123&lt;&gt;"",IF(G122&lt;&gt;"",(G123/G122-1)*100,"-"),"-")</f>
        <v>-7.5729203259536586</v>
      </c>
      <c r="W123" s="135">
        <f t="shared" ref="W123" si="342">IF(H123&lt;&gt;"",IF(H122&lt;&gt;"",(H123/H122-1)*100,"-"),"-")</f>
        <v>-7.5826705260019782</v>
      </c>
      <c r="X123" s="135">
        <f t="shared" ref="X123" si="343">IF(I123&lt;&gt;"",IF(I122&lt;&gt;"",(I123/I122-1)*100,"-"),"-")</f>
        <v>-8.9288962525600262</v>
      </c>
      <c r="Y123" s="137">
        <f t="shared" ref="Y123" si="344">IF(J123&lt;&gt;"",IF(J122&lt;&gt;"",(J123/J122-1)*100,"-"),"-")</f>
        <v>-9.7725642241453752</v>
      </c>
      <c r="Z123" s="137">
        <f t="shared" ref="Z123" si="345">IF(K123&lt;&gt;"",IF(K122&lt;&gt;"",(K123/K122-1)*100,"-"),"-")</f>
        <v>-2.9784805980569651</v>
      </c>
      <c r="AA123" s="137">
        <f t="shared" ref="AA123" si="346">IF(L123&lt;&gt;"",IF(L122&lt;&gt;"",(L123/L122-1)*100,"-"),"-")</f>
        <v>0.87375828625149143</v>
      </c>
      <c r="AB123" s="137">
        <f t="shared" ref="AB123" si="347">IF(M123&lt;&gt;"",IF(M122&lt;&gt;"",(M123/M122-1)*100,"-"),"-")</f>
        <v>2.9167796685843239</v>
      </c>
      <c r="AC123" s="136">
        <f t="shared" si="302"/>
        <v>-3.1202892769167545</v>
      </c>
    </row>
    <row r="124" spans="1:29" x14ac:dyDescent="0.2">
      <c r="A124" s="59">
        <v>2017</v>
      </c>
      <c r="B124" s="42">
        <v>3940283.4359999993</v>
      </c>
      <c r="C124" s="42">
        <v>3330403.8099999996</v>
      </c>
      <c r="D124" s="42">
        <v>3434300.9820000003</v>
      </c>
      <c r="E124" s="42">
        <v>3295143.5279999999</v>
      </c>
      <c r="F124" s="42">
        <v>3349449.0410000002</v>
      </c>
      <c r="G124" s="42">
        <v>3333772.1930000004</v>
      </c>
      <c r="H124" s="42">
        <v>4116863.3979999996</v>
      </c>
      <c r="I124" s="42">
        <v>3887752.5279999999</v>
      </c>
      <c r="J124" s="42">
        <v>3670811.6449999996</v>
      </c>
      <c r="K124" s="42">
        <v>3649913.5549999997</v>
      </c>
      <c r="L124" s="42">
        <v>3577095.7649999997</v>
      </c>
      <c r="M124" s="42">
        <v>4086188.6920000007</v>
      </c>
      <c r="N124" s="39">
        <f t="shared" ref="N124:N126" si="348">SUM(B124:M124)</f>
        <v>43671978.572999999</v>
      </c>
      <c r="O124" s="40"/>
      <c r="P124" s="27">
        <f t="shared" si="303"/>
        <v>2017</v>
      </c>
      <c r="Q124" s="135">
        <f t="shared" ref="Q124" si="349">IF(B124&lt;&gt;"",IF(B123&lt;&gt;"",(B124/B123-1)*100,"-"),"-")</f>
        <v>1.8322232357523838</v>
      </c>
      <c r="R124" s="135">
        <f t="shared" ref="R124" si="350">IF(C124&lt;&gt;"",IF(C123&lt;&gt;"",(C124/C123-1)*100,"-"),"-")</f>
        <v>0.80399487203302034</v>
      </c>
      <c r="S124" s="135">
        <f t="shared" ref="S124" si="351">IF(D124&lt;&gt;"",IF(D123&lt;&gt;"",(D124/D123-1)*100,"-"),"-")</f>
        <v>9.1782081025268525</v>
      </c>
      <c r="T124" s="135">
        <f t="shared" ref="T124" si="352">IF(E124&lt;&gt;"",IF(E123&lt;&gt;"",(E124/E123-1)*100,"-"),"-")</f>
        <v>11.884836156965829</v>
      </c>
      <c r="U124" s="135">
        <f t="shared" ref="U124" si="353">IF(F124&lt;&gt;"",IF(F123&lt;&gt;"",(F124/F123-1)*100,"-"),"-")</f>
        <v>8.9078875863937146</v>
      </c>
      <c r="V124" s="135">
        <f t="shared" ref="V124" si="354">IF(G124&lt;&gt;"",IF(G123&lt;&gt;"",(G124/G123-1)*100,"-"),"-")</f>
        <v>12.327191481639076</v>
      </c>
      <c r="W124" s="135">
        <f t="shared" ref="W124" si="355">IF(H124&lt;&gt;"",IF(H123&lt;&gt;"",(H124/H123-1)*100,"-"),"-")</f>
        <v>17.977491697585823</v>
      </c>
      <c r="X124" s="135">
        <f t="shared" ref="X124" si="356">IF(I124&lt;&gt;"",IF(I123&lt;&gt;"",(I124/I123-1)*100,"-"),"-")</f>
        <v>18.226556149795602</v>
      </c>
      <c r="Y124" s="137">
        <f t="shared" ref="Y124" si="357">IF(J124&lt;&gt;"",IF(J123&lt;&gt;"",(J124/J123-1)*100,"-"),"-")</f>
        <v>18.458356784784378</v>
      </c>
      <c r="Z124" s="137">
        <f t="shared" ref="Z124:Z126" si="358">IF(K124&lt;&gt;"",IF(K123&lt;&gt;"",(K124/K123-1)*100,"-"),"-")</f>
        <v>8.2490871187214765</v>
      </c>
      <c r="AA124" s="137">
        <f t="shared" ref="AA124:AA126" si="359">IF(L124&lt;&gt;"",IF(L123&lt;&gt;"",(L124/L123-1)*100,"-"),"-")</f>
        <v>9.515472086590826</v>
      </c>
      <c r="AB124" s="137">
        <f t="shared" ref="AB124" si="360">IF(M124&lt;&gt;"",IF(M123&lt;&gt;"",(M124/M123-1)*100,"-"),"-")</f>
        <v>11.828411779143799</v>
      </c>
      <c r="AC124" s="136">
        <f t="shared" si="302"/>
        <v>10.628815751679621</v>
      </c>
    </row>
    <row r="125" spans="1:29" x14ac:dyDescent="0.2">
      <c r="A125" s="7">
        <v>2018</v>
      </c>
      <c r="B125" s="42">
        <v>4585780.3299999991</v>
      </c>
      <c r="C125" s="42">
        <v>4067357.432</v>
      </c>
      <c r="D125" s="42">
        <v>4062182.0380000002</v>
      </c>
      <c r="E125" s="42">
        <v>3921464.017</v>
      </c>
      <c r="F125" s="42">
        <v>3924591.4329999993</v>
      </c>
      <c r="G125" s="42">
        <v>4126349.3590000002</v>
      </c>
      <c r="H125" s="42">
        <v>4828362.2309999997</v>
      </c>
      <c r="I125" s="42">
        <v>4647812.6370000001</v>
      </c>
      <c r="J125" s="42">
        <v>4491326.7869999995</v>
      </c>
      <c r="K125" s="42">
        <v>4415999.1999999993</v>
      </c>
      <c r="L125" s="42">
        <v>4302650.3680000007</v>
      </c>
      <c r="M125" s="42">
        <v>4949345.1040000003</v>
      </c>
      <c r="N125" s="39">
        <f t="shared" si="348"/>
        <v>52323220.936000004</v>
      </c>
      <c r="O125" s="40"/>
      <c r="P125" s="27">
        <f t="shared" si="303"/>
        <v>2018</v>
      </c>
      <c r="Q125" s="135">
        <f t="shared" ref="Q125:R126" si="361">IF(B125&lt;&gt;"",IF(B124&lt;&gt;"",(B125/B124-1)*100,"-"),"-")</f>
        <v>16.381991409614937</v>
      </c>
      <c r="R125" s="135">
        <f t="shared" ref="R125" si="362">IF(C125&lt;&gt;"",IF(C124&lt;&gt;"",(C125/C124-1)*100,"-"),"-")</f>
        <v>22.128056056962066</v>
      </c>
      <c r="S125" s="135">
        <f t="shared" ref="S125:S126" si="363">IF(D125&lt;&gt;"",IF(D124&lt;&gt;"",(D125/D124-1)*100,"-"),"-")</f>
        <v>18.282644977562423</v>
      </c>
      <c r="T125" s="135">
        <f t="shared" ref="T125:T126" si="364">IF(E125&lt;&gt;"",IF(E124&lt;&gt;"",(E125/E124-1)*100,"-"),"-")</f>
        <v>19.00738112552407</v>
      </c>
      <c r="U125" s="135">
        <f t="shared" ref="U125:U126" si="365">IF(F125&lt;&gt;"",IF(F124&lt;&gt;"",(F125/F124-1)*100,"-"),"-")</f>
        <v>17.171253688585342</v>
      </c>
      <c r="V125" s="135">
        <f t="shared" ref="V125:V126" si="366">IF(G125&lt;&gt;"",IF(G124&lt;&gt;"",(G125/G124-1)*100,"-"),"-")</f>
        <v>23.774184920739106</v>
      </c>
      <c r="W125" s="135">
        <f t="shared" ref="W125:W126" si="367">IF(H125&lt;&gt;"",IF(H124&lt;&gt;"",(H125/H124-1)*100,"-"),"-")</f>
        <v>17.282546546131485</v>
      </c>
      <c r="X125" s="135">
        <f>IF(I125&lt;&gt;"",IF(I124&lt;&gt;"",(I125/I124-1)*100,"-"),"-")</f>
        <v>19.550115485128437</v>
      </c>
      <c r="Y125" s="135">
        <f>IF(J125&lt;&gt;"",IF(J124&lt;&gt;"",(J125/J124-1)*100,"-"),"-")</f>
        <v>22.352417431104676</v>
      </c>
      <c r="Z125" s="135">
        <f t="shared" si="358"/>
        <v>20.989144905926405</v>
      </c>
      <c r="AA125" s="135">
        <f t="shared" si="359"/>
        <v>20.283342987324282</v>
      </c>
      <c r="AB125" s="137">
        <f t="shared" ref="AB125:AB126" si="368">IF(M125&lt;&gt;"",IF(M124&lt;&gt;"",(M125/M124-1)*100,"-"),"-")</f>
        <v>21.123753136753077</v>
      </c>
      <c r="AC125" s="136">
        <f t="shared" si="302"/>
        <v>19.809595639315948</v>
      </c>
    </row>
    <row r="126" spans="1:29" x14ac:dyDescent="0.2">
      <c r="A126" s="59">
        <v>2019</v>
      </c>
      <c r="B126" s="42">
        <v>5233399.5589999994</v>
      </c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39">
        <f t="shared" si="348"/>
        <v>5233399.5589999994</v>
      </c>
      <c r="O126" s="40"/>
      <c r="P126" s="27">
        <f t="shared" si="303"/>
        <v>2019</v>
      </c>
      <c r="Q126" s="135">
        <f t="shared" si="361"/>
        <v>14.122334311639406</v>
      </c>
      <c r="R126" s="135" t="str">
        <f t="shared" si="361"/>
        <v>-</v>
      </c>
      <c r="S126" s="135" t="str">
        <f t="shared" si="363"/>
        <v>-</v>
      </c>
      <c r="T126" s="135" t="str">
        <f t="shared" si="364"/>
        <v>-</v>
      </c>
      <c r="U126" s="135" t="str">
        <f t="shared" si="365"/>
        <v>-</v>
      </c>
      <c r="V126" s="135" t="str">
        <f t="shared" si="366"/>
        <v>-</v>
      </c>
      <c r="W126" s="135" t="str">
        <f t="shared" si="367"/>
        <v>-</v>
      </c>
      <c r="X126" s="135" t="str">
        <f t="shared" ref="X126" si="369">IF(I126&lt;&gt;"",IF(I125&lt;&gt;"",(I126/I125-1)*100,"-"),"-")</f>
        <v>-</v>
      </c>
      <c r="Y126" s="135" t="str">
        <f>IF(J126&lt;&gt;"",IF(J125&lt;&gt;"",(J126/J125-1)*100,"-"),"-")</f>
        <v>-</v>
      </c>
      <c r="Z126" s="135" t="str">
        <f t="shared" si="358"/>
        <v>-</v>
      </c>
      <c r="AA126" s="135" t="str">
        <f t="shared" si="359"/>
        <v>-</v>
      </c>
      <c r="AB126" s="135" t="str">
        <f t="shared" si="368"/>
        <v>-</v>
      </c>
      <c r="AC126" s="136" t="str">
        <f t="shared" si="302"/>
        <v>-</v>
      </c>
    </row>
    <row r="127" spans="1:29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O127" s="40"/>
      <c r="P127" s="27">
        <f t="shared" ref="P127" si="370">P126+1</f>
        <v>2020</v>
      </c>
    </row>
    <row r="128" spans="1:29" ht="15.75" x14ac:dyDescent="0.25">
      <c r="A128" s="41" t="s">
        <v>39</v>
      </c>
      <c r="B128" s="4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10"/>
      <c r="O128" s="16"/>
      <c r="P128" s="21" t="s">
        <v>40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10"/>
      <c r="O129" s="16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ht="15" x14ac:dyDescent="0.2">
      <c r="A130" s="32"/>
      <c r="B130" s="5" t="s">
        <v>4</v>
      </c>
      <c r="C130" s="5" t="s">
        <v>5</v>
      </c>
      <c r="D130" s="5" t="s">
        <v>6</v>
      </c>
      <c r="E130" s="5" t="s">
        <v>7</v>
      </c>
      <c r="F130" s="5" t="s">
        <v>8</v>
      </c>
      <c r="G130" s="5" t="s">
        <v>9</v>
      </c>
      <c r="H130" s="5" t="s">
        <v>10</v>
      </c>
      <c r="I130" s="5" t="s">
        <v>11</v>
      </c>
      <c r="J130" s="5" t="s">
        <v>12</v>
      </c>
      <c r="K130" s="5" t="s">
        <v>13</v>
      </c>
      <c r="L130" s="5" t="s">
        <v>14</v>
      </c>
      <c r="M130" s="8" t="s">
        <v>15</v>
      </c>
      <c r="N130" s="38" t="s">
        <v>3</v>
      </c>
      <c r="O130" s="16"/>
      <c r="P130" s="24"/>
      <c r="Q130" s="25" t="s">
        <v>4</v>
      </c>
      <c r="R130" s="25" t="s">
        <v>5</v>
      </c>
      <c r="S130" s="25" t="s">
        <v>6</v>
      </c>
      <c r="T130" s="25" t="s">
        <v>7</v>
      </c>
      <c r="U130" s="25" t="s">
        <v>8</v>
      </c>
      <c r="V130" s="25" t="s">
        <v>9</v>
      </c>
      <c r="W130" s="25" t="s">
        <v>10</v>
      </c>
      <c r="X130" s="25" t="s">
        <v>11</v>
      </c>
      <c r="Y130" s="25" t="s">
        <v>12</v>
      </c>
      <c r="Z130" s="25" t="s">
        <v>13</v>
      </c>
      <c r="AA130" s="25" t="s">
        <v>14</v>
      </c>
      <c r="AB130" s="25" t="s">
        <v>15</v>
      </c>
      <c r="AC130" s="25" t="s">
        <v>3</v>
      </c>
    </row>
    <row r="131" spans="1:29" x14ac:dyDescent="0.2">
      <c r="A131" s="7">
        <v>2000</v>
      </c>
      <c r="B131" s="134">
        <f t="shared" ref="B131:N131" si="371">IFERROR(B83/B107*100,"")</f>
        <v>70.158951394149682</v>
      </c>
      <c r="C131" s="134">
        <f t="shared" si="371"/>
        <v>71.129298327782919</v>
      </c>
      <c r="D131" s="134">
        <f t="shared" si="371"/>
        <v>74.176795319930633</v>
      </c>
      <c r="E131" s="134">
        <f t="shared" si="371"/>
        <v>71.139204880584728</v>
      </c>
      <c r="F131" s="134">
        <f t="shared" si="371"/>
        <v>70.000990969800284</v>
      </c>
      <c r="G131" s="134">
        <f t="shared" si="371"/>
        <v>75.311403177606223</v>
      </c>
      <c r="H131" s="134">
        <f t="shared" si="371"/>
        <v>78.890781641257917</v>
      </c>
      <c r="I131" s="134">
        <f t="shared" si="371"/>
        <v>72.678014309586231</v>
      </c>
      <c r="J131" s="134">
        <f t="shared" si="371"/>
        <v>72.785488611626064</v>
      </c>
      <c r="K131" s="134">
        <f t="shared" si="371"/>
        <v>73.407351260364777</v>
      </c>
      <c r="L131" s="134">
        <f t="shared" si="371"/>
        <v>67.539382638989593</v>
      </c>
      <c r="M131" s="134">
        <f t="shared" si="371"/>
        <v>70.168917967022253</v>
      </c>
      <c r="N131" s="134">
        <f t="shared" si="371"/>
        <v>72.269666289847365</v>
      </c>
      <c r="O131" s="16"/>
      <c r="P131" s="27">
        <v>2000</v>
      </c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4"/>
      <c r="AB131" s="33"/>
      <c r="AC131" s="33"/>
    </row>
    <row r="132" spans="1:29" x14ac:dyDescent="0.2">
      <c r="A132" s="7">
        <v>2001</v>
      </c>
      <c r="B132" s="134">
        <f t="shared" ref="B132:N132" si="372">IFERROR(B84/B108*100,"")</f>
        <v>74.474381731941236</v>
      </c>
      <c r="C132" s="134">
        <f t="shared" si="372"/>
        <v>73.624868899890103</v>
      </c>
      <c r="D132" s="134">
        <f t="shared" si="372"/>
        <v>70.561148664797557</v>
      </c>
      <c r="E132" s="134">
        <f t="shared" si="372"/>
        <v>65.898062961654986</v>
      </c>
      <c r="F132" s="134">
        <f t="shared" si="372"/>
        <v>60.825746929515233</v>
      </c>
      <c r="G132" s="134">
        <f t="shared" si="372"/>
        <v>68.639313549531735</v>
      </c>
      <c r="H132" s="134">
        <f t="shared" si="372"/>
        <v>73.402428372327876</v>
      </c>
      <c r="I132" s="134">
        <f t="shared" si="372"/>
        <v>71.200640935764582</v>
      </c>
      <c r="J132" s="134">
        <f t="shared" si="372"/>
        <v>67.37557459956146</v>
      </c>
      <c r="K132" s="134">
        <f t="shared" si="372"/>
        <v>62.632605754815465</v>
      </c>
      <c r="L132" s="134">
        <f t="shared" si="372"/>
        <v>64.504118126875269</v>
      </c>
      <c r="M132" s="134">
        <f t="shared" si="372"/>
        <v>66.72324006135176</v>
      </c>
      <c r="N132" s="134">
        <f t="shared" si="372"/>
        <v>68.417699647212729</v>
      </c>
      <c r="O132" s="16"/>
      <c r="P132" s="27">
        <f>P131+1</f>
        <v>2001</v>
      </c>
      <c r="Q132" s="135">
        <f>IF(B132&lt;&gt;"",IF(B131&lt;&gt;"",(B132/B131-1)*100,"-"),"-")</f>
        <v>6.1509333478313666</v>
      </c>
      <c r="R132" s="135">
        <f t="shared" ref="R132:AB146" si="373">IF(C132&lt;&gt;"",IF(C131&lt;&gt;"",(C132/C131-1)*100,"-"),"-")</f>
        <v>3.5084987913235555</v>
      </c>
      <c r="S132" s="135">
        <f t="shared" si="373"/>
        <v>-4.8743635250599553</v>
      </c>
      <c r="T132" s="135">
        <f t="shared" si="373"/>
        <v>-7.3674451769985332</v>
      </c>
      <c r="U132" s="135">
        <f t="shared" si="373"/>
        <v>-13.107305929773794</v>
      </c>
      <c r="V132" s="135">
        <f t="shared" si="373"/>
        <v>-8.8593351691240727</v>
      </c>
      <c r="W132" s="135">
        <f t="shared" si="373"/>
        <v>-6.9569006096141468</v>
      </c>
      <c r="X132" s="135">
        <f t="shared" si="373"/>
        <v>-2.0327651874588737</v>
      </c>
      <c r="Y132" s="135">
        <f t="shared" si="373"/>
        <v>-7.4326821393357783</v>
      </c>
      <c r="Z132" s="135">
        <f t="shared" si="373"/>
        <v>-14.678019735833969</v>
      </c>
      <c r="AA132" s="135">
        <f t="shared" si="373"/>
        <v>-4.4940661189314834</v>
      </c>
      <c r="AB132" s="135">
        <f t="shared" si="373"/>
        <v>-4.9105472985772387</v>
      </c>
      <c r="AC132" s="136">
        <f t="shared" ref="AC132:AC150" si="374">IF(COUNTIF(Q132:AB132,"-")=0,IF(N132&lt;&gt;"",IF(N131&lt;&gt;"",(N132/N131-1)*100,"-"),"-"),"-")</f>
        <v>-5.3299909081990222</v>
      </c>
    </row>
    <row r="133" spans="1:29" x14ac:dyDescent="0.2">
      <c r="A133" s="7">
        <v>2002</v>
      </c>
      <c r="B133" s="134">
        <f t="shared" ref="B133:N133" si="375">IFERROR(B85/B109*100,"")</f>
        <v>71.827174282401884</v>
      </c>
      <c r="C133" s="134">
        <f t="shared" si="375"/>
        <v>73.610551699091573</v>
      </c>
      <c r="D133" s="134">
        <f t="shared" si="375"/>
        <v>73.408960229617833</v>
      </c>
      <c r="E133" s="134">
        <f t="shared" si="375"/>
        <v>69.530223131605069</v>
      </c>
      <c r="F133" s="134">
        <f t="shared" si="375"/>
        <v>67.548752219132211</v>
      </c>
      <c r="G133" s="134">
        <f t="shared" si="375"/>
        <v>72.670036996065107</v>
      </c>
      <c r="H133" s="134">
        <f t="shared" si="375"/>
        <v>74.773822114131846</v>
      </c>
      <c r="I133" s="134">
        <f t="shared" si="375"/>
        <v>72.27350917730034</v>
      </c>
      <c r="J133" s="134">
        <f t="shared" si="375"/>
        <v>70.383853703805585</v>
      </c>
      <c r="K133" s="134">
        <f t="shared" si="375"/>
        <v>67.919159444905517</v>
      </c>
      <c r="L133" s="134">
        <f t="shared" si="375"/>
        <v>68.141445949056305</v>
      </c>
      <c r="M133" s="134">
        <f t="shared" si="375"/>
        <v>71.967825739770205</v>
      </c>
      <c r="N133" s="134">
        <f t="shared" si="375"/>
        <v>71.184501287075591</v>
      </c>
      <c r="O133" s="16"/>
      <c r="P133" s="27">
        <f t="shared" ref="P133:P150" si="376">P132+1</f>
        <v>2002</v>
      </c>
      <c r="Q133" s="135">
        <f t="shared" ref="Q133" si="377">IF(B133&lt;&gt;"",IF(B132&lt;&gt;"",(B133/B132-1)*100,"-"),"-")</f>
        <v>-3.5545208808413609</v>
      </c>
      <c r="R133" s="135">
        <f t="shared" si="373"/>
        <v>-1.9446147765633803E-2</v>
      </c>
      <c r="S133" s="135">
        <f t="shared" si="373"/>
        <v>4.03594842021191</v>
      </c>
      <c r="T133" s="135">
        <f t="shared" si="373"/>
        <v>5.5117859413615466</v>
      </c>
      <c r="U133" s="135">
        <f t="shared" si="373"/>
        <v>11.052893928960028</v>
      </c>
      <c r="V133" s="135">
        <f t="shared" si="373"/>
        <v>5.8723248210003076</v>
      </c>
      <c r="W133" s="135">
        <f t="shared" si="373"/>
        <v>1.8683220326821903</v>
      </c>
      <c r="X133" s="135">
        <f t="shared" si="373"/>
        <v>1.5068238535993927</v>
      </c>
      <c r="Y133" s="135">
        <f t="shared" si="373"/>
        <v>4.4649401836250879</v>
      </c>
      <c r="Z133" s="135">
        <f t="shared" si="373"/>
        <v>8.4405775975296962</v>
      </c>
      <c r="AA133" s="135">
        <f t="shared" si="373"/>
        <v>5.6389079144166576</v>
      </c>
      <c r="AB133" s="135">
        <f t="shared" si="373"/>
        <v>7.8602083375988174</v>
      </c>
      <c r="AC133" s="136">
        <f t="shared" si="374"/>
        <v>4.0439851882327682</v>
      </c>
    </row>
    <row r="134" spans="1:29" x14ac:dyDescent="0.2">
      <c r="A134" s="7">
        <v>2003</v>
      </c>
      <c r="B134" s="134">
        <f t="shared" ref="B134:N134" si="378">IFERROR(B86/B110*100,"")</f>
        <v>76.767592955833692</v>
      </c>
      <c r="C134" s="134">
        <f t="shared" si="378"/>
        <v>74.356620245805345</v>
      </c>
      <c r="D134" s="134">
        <f t="shared" si="378"/>
        <v>73.303455143434988</v>
      </c>
      <c r="E134" s="134">
        <f t="shared" si="378"/>
        <v>71.908823002630882</v>
      </c>
      <c r="F134" s="134">
        <f t="shared" si="378"/>
        <v>66.333263376535584</v>
      </c>
      <c r="G134" s="134">
        <f t="shared" si="378"/>
        <v>73.903275805035079</v>
      </c>
      <c r="H134" s="134">
        <f t="shared" si="378"/>
        <v>81.013063955580947</v>
      </c>
      <c r="I134" s="134">
        <f t="shared" si="378"/>
        <v>81.418642541301168</v>
      </c>
      <c r="J134" s="134">
        <f t="shared" si="378"/>
        <v>77.864558149376194</v>
      </c>
      <c r="K134" s="134">
        <f t="shared" si="378"/>
        <v>78.518612012345486</v>
      </c>
      <c r="L134" s="134">
        <f t="shared" si="378"/>
        <v>76.99244124668499</v>
      </c>
      <c r="M134" s="134">
        <f t="shared" si="378"/>
        <v>74.565854556664121</v>
      </c>
      <c r="N134" s="134">
        <f t="shared" si="378"/>
        <v>75.602855377425627</v>
      </c>
      <c r="O134" s="16"/>
      <c r="P134" s="27">
        <f t="shared" si="376"/>
        <v>2003</v>
      </c>
      <c r="Q134" s="135">
        <f t="shared" ref="Q134" si="379">IF(B134&lt;&gt;"",IF(B133&lt;&gt;"",(B134/B133-1)*100,"-"),"-")</f>
        <v>6.8782027453949901</v>
      </c>
      <c r="R134" s="135">
        <f t="shared" ref="R134" si="380">IF(C134&lt;&gt;"",IF(C133&lt;&gt;"",(C134/C133-1)*100,"-"),"-")</f>
        <v>1.0135347847460618</v>
      </c>
      <c r="S134" s="135">
        <f t="shared" ref="S134" si="381">IF(D134&lt;&gt;"",IF(D133&lt;&gt;"",(D134/D133-1)*100,"-"),"-")</f>
        <v>-0.14372235467282612</v>
      </c>
      <c r="T134" s="135">
        <f t="shared" ref="T134" si="382">IF(E134&lt;&gt;"",IF(E133&lt;&gt;"",(E134/E133-1)*100,"-"),"-")</f>
        <v>3.4209582019083307</v>
      </c>
      <c r="U134" s="135">
        <f t="shared" ref="U134" si="383">IF(F134&lt;&gt;"",IF(F133&lt;&gt;"",(F134/F133-1)*100,"-"),"-")</f>
        <v>-1.7994245676863252</v>
      </c>
      <c r="V134" s="135">
        <f t="shared" ref="V134" si="384">IF(G134&lt;&gt;"",IF(G133&lt;&gt;"",(G134/G133-1)*100,"-"),"-")</f>
        <v>1.6970389172042744</v>
      </c>
      <c r="W134" s="135">
        <f t="shared" ref="W134" si="385">IF(H134&lt;&gt;"",IF(H133&lt;&gt;"",(H134/H133-1)*100,"-"),"-")</f>
        <v>8.3441526259360632</v>
      </c>
      <c r="X134" s="135">
        <f t="shared" ref="X134" si="386">IF(I134&lt;&gt;"",IF(I133&lt;&gt;"",(I134/I133-1)*100,"-"),"-")</f>
        <v>12.653506752475675</v>
      </c>
      <c r="Y134" s="135">
        <f t="shared" ref="Y134" si="387">IF(J134&lt;&gt;"",IF(J133&lt;&gt;"",(J134/J133-1)*100,"-"),"-")</f>
        <v>10.628438273714668</v>
      </c>
      <c r="Z134" s="135">
        <f t="shared" ref="Z134" si="388">IF(K134&lt;&gt;"",IF(K133&lt;&gt;"",(K134/K133-1)*100,"-"),"-")</f>
        <v>15.605983133578105</v>
      </c>
      <c r="AA134" s="135">
        <f t="shared" ref="AA134" si="389">IF(L134&lt;&gt;"",IF(L133&lt;&gt;"",(L134/L133-1)*100,"-"),"-")</f>
        <v>12.98915098491722</v>
      </c>
      <c r="AB134" s="135">
        <f t="shared" ref="AB134" si="390">IF(M134&lt;&gt;"",IF(M133&lt;&gt;"",(M134/M133-1)*100,"-"),"-")</f>
        <v>3.6099865324376701</v>
      </c>
      <c r="AC134" s="136">
        <f t="shared" ref="AC134" si="391">IF(COUNTIF(Q134:AB134,"-")=0,IF(N134&lt;&gt;"",IF(N133&lt;&gt;"",(N134/N133-1)*100,"-"),"-"),"-")</f>
        <v>6.2069046076919543</v>
      </c>
    </row>
    <row r="135" spans="1:29" x14ac:dyDescent="0.2">
      <c r="A135" s="7">
        <v>2004</v>
      </c>
      <c r="B135" s="134">
        <f t="shared" ref="B135:N135" si="392">IFERROR(B87/B111*100,"")</f>
        <v>78.629490454114531</v>
      </c>
      <c r="C135" s="134">
        <f t="shared" si="392"/>
        <v>80.222056992585621</v>
      </c>
      <c r="D135" s="134">
        <f t="shared" si="392"/>
        <v>75.927989813515211</v>
      </c>
      <c r="E135" s="134">
        <f t="shared" si="392"/>
        <v>74.855745987875508</v>
      </c>
      <c r="F135" s="134">
        <f t="shared" si="392"/>
        <v>69.670498315030088</v>
      </c>
      <c r="G135" s="134">
        <f t="shared" si="392"/>
        <v>72.921385891688843</v>
      </c>
      <c r="H135" s="134">
        <f t="shared" si="392"/>
        <v>80.058135370774508</v>
      </c>
      <c r="I135" s="134">
        <f t="shared" si="392"/>
        <v>77.887156425324875</v>
      </c>
      <c r="J135" s="134">
        <f t="shared" si="392"/>
        <v>75.216205383840148</v>
      </c>
      <c r="K135" s="134">
        <f t="shared" si="392"/>
        <v>79.403616510574651</v>
      </c>
      <c r="L135" s="134">
        <f t="shared" si="392"/>
        <v>77.609446206268785</v>
      </c>
      <c r="M135" s="134">
        <f t="shared" si="392"/>
        <v>73.298254772793427</v>
      </c>
      <c r="N135" s="134">
        <f t="shared" si="392"/>
        <v>76.322535803008577</v>
      </c>
      <c r="O135" s="16"/>
      <c r="P135" s="27">
        <f t="shared" si="376"/>
        <v>2004</v>
      </c>
      <c r="Q135" s="135">
        <f t="shared" ref="Q135" si="393">IF(B135&lt;&gt;"",IF(B134&lt;&gt;"",(B135/B134-1)*100,"-"),"-")</f>
        <v>2.4253691259435994</v>
      </c>
      <c r="R135" s="135">
        <f t="shared" ref="R135" si="394">IF(C135&lt;&gt;"",IF(C134&lt;&gt;"",(C135/C134-1)*100,"-"),"-")</f>
        <v>7.8882508744891</v>
      </c>
      <c r="S135" s="135">
        <f t="shared" ref="S135" si="395">IF(D135&lt;&gt;"",IF(D134&lt;&gt;"",(D135/D134-1)*100,"-"),"-")</f>
        <v>3.580369663264471</v>
      </c>
      <c r="T135" s="135">
        <f t="shared" ref="T135" si="396">IF(E135&lt;&gt;"",IF(E134&lt;&gt;"",(E135/E134-1)*100,"-"),"-")</f>
        <v>4.0981382564651447</v>
      </c>
      <c r="U135" s="135">
        <f t="shared" ref="U135" si="397">IF(F135&lt;&gt;"",IF(F134&lt;&gt;"",(F135/F134-1)*100,"-"),"-")</f>
        <v>5.0310127507988689</v>
      </c>
      <c r="V135" s="135">
        <f t="shared" ref="V135" si="398">IF(G135&lt;&gt;"",IF(G134&lt;&gt;"",(G135/G134-1)*100,"-"),"-")</f>
        <v>-1.3286148721425639</v>
      </c>
      <c r="W135" s="135">
        <f t="shared" ref="W135" si="399">IF(H135&lt;&gt;"",IF(H134&lt;&gt;"",(H135/H134-1)*100,"-"),"-")</f>
        <v>-1.1787340685324832</v>
      </c>
      <c r="X135" s="135">
        <f t="shared" ref="X135" si="400">IF(I135&lt;&gt;"",IF(I134&lt;&gt;"",(I135/I134-1)*100,"-"),"-")</f>
        <v>-4.3374416543298207</v>
      </c>
      <c r="Y135" s="135">
        <f t="shared" ref="Y135" si="401">IF(J135&lt;&gt;"",IF(J134&lt;&gt;"",(J135/J134-1)*100,"-"),"-")</f>
        <v>-3.4012300698546549</v>
      </c>
      <c r="Z135" s="135">
        <f t="shared" ref="Z135" si="402">IF(K135&lt;&gt;"",IF(K134&lt;&gt;"",(K135/K134-1)*100,"-"),"-")</f>
        <v>1.1271270282898316</v>
      </c>
      <c r="AA135" s="135">
        <f t="shared" ref="AA135" si="403">IF(L135&lt;&gt;"",IF(L134&lt;&gt;"",(L135/L134-1)*100,"-"),"-")</f>
        <v>0.80138381066123809</v>
      </c>
      <c r="AB135" s="135">
        <f t="shared" ref="AB135" si="404">IF(M135&lt;&gt;"",IF(M134&lt;&gt;"",(M135/M134-1)*100,"-"),"-")</f>
        <v>-1.6999735219388135</v>
      </c>
      <c r="AC135" s="136">
        <f t="shared" ref="AC135" si="405">IF(COUNTIF(Q135:AB135,"-")=0,IF(N135&lt;&gt;"",IF(N134&lt;&gt;"",(N135/N134-1)*100,"-"),"-"),"-")</f>
        <v>0.95192228122886746</v>
      </c>
    </row>
    <row r="136" spans="1:29" x14ac:dyDescent="0.2">
      <c r="A136" s="7">
        <v>2005</v>
      </c>
      <c r="B136" s="134">
        <f t="shared" ref="B136:N136" si="406">IFERROR(B88/B112*100,"")</f>
        <v>81.787574248886756</v>
      </c>
      <c r="C136" s="134">
        <f t="shared" si="406"/>
        <v>81.536867935458829</v>
      </c>
      <c r="D136" s="134">
        <f t="shared" si="406"/>
        <v>76.936386274119897</v>
      </c>
      <c r="E136" s="134">
        <f t="shared" si="406"/>
        <v>72.57556987286776</v>
      </c>
      <c r="F136" s="134">
        <f t="shared" si="406"/>
        <v>69.231941653854264</v>
      </c>
      <c r="G136" s="134">
        <f t="shared" si="406"/>
        <v>73.511884219908552</v>
      </c>
      <c r="H136" s="134">
        <f t="shared" si="406"/>
        <v>82.268115729980678</v>
      </c>
      <c r="I136" s="134">
        <f t="shared" si="406"/>
        <v>79.190160343497183</v>
      </c>
      <c r="J136" s="134">
        <f t="shared" si="406"/>
        <v>78.218345887027667</v>
      </c>
      <c r="K136" s="134">
        <f t="shared" si="406"/>
        <v>80.577424799162728</v>
      </c>
      <c r="L136" s="134">
        <f t="shared" si="406"/>
        <v>74.404314008071012</v>
      </c>
      <c r="M136" s="134">
        <f t="shared" si="406"/>
        <v>74.479721995513188</v>
      </c>
      <c r="N136" s="134">
        <f t="shared" si="406"/>
        <v>77.085683557226162</v>
      </c>
      <c r="O136" s="16"/>
      <c r="P136" s="27">
        <f t="shared" si="376"/>
        <v>2005</v>
      </c>
      <c r="Q136" s="135">
        <f t="shared" ref="Q136:R146" si="407">IF(B136&lt;&gt;"",IF(B135&lt;&gt;"",(B136/B135-1)*100,"-"),"-")</f>
        <v>4.016411370000128</v>
      </c>
      <c r="R136" s="135">
        <f t="shared" si="373"/>
        <v>1.638964384813435</v>
      </c>
      <c r="S136" s="135">
        <f t="shared" si="373"/>
        <v>1.3280958222144257</v>
      </c>
      <c r="T136" s="135">
        <f t="shared" si="373"/>
        <v>-3.0460936363884139</v>
      </c>
      <c r="U136" s="135">
        <f t="shared" si="373"/>
        <v>-0.62947254832712574</v>
      </c>
      <c r="V136" s="135">
        <f t="shared" si="373"/>
        <v>0.80977386948841712</v>
      </c>
      <c r="W136" s="135">
        <f t="shared" si="373"/>
        <v>2.7604694375793937</v>
      </c>
      <c r="X136" s="135">
        <f t="shared" si="373"/>
        <v>1.6729381042708491</v>
      </c>
      <c r="Y136" s="135">
        <f t="shared" si="373"/>
        <v>3.9913479919215789</v>
      </c>
      <c r="Z136" s="135">
        <f t="shared" si="373"/>
        <v>1.478280637799112</v>
      </c>
      <c r="AA136" s="135">
        <f t="shared" si="373"/>
        <v>-4.1298222766327219</v>
      </c>
      <c r="AB136" s="135">
        <f t="shared" si="373"/>
        <v>1.6118626922046353</v>
      </c>
      <c r="AC136" s="136">
        <f t="shared" si="374"/>
        <v>0.99989832123410505</v>
      </c>
    </row>
    <row r="137" spans="1:29" x14ac:dyDescent="0.2">
      <c r="A137" s="7">
        <v>2006</v>
      </c>
      <c r="B137" s="134">
        <f t="shared" ref="B137:N137" si="408">IFERROR(B89/B113*100,"")</f>
        <v>78.875167970021508</v>
      </c>
      <c r="C137" s="134">
        <f t="shared" si="408"/>
        <v>77.110838381448303</v>
      </c>
      <c r="D137" s="134">
        <f t="shared" si="408"/>
        <v>77.571942236875032</v>
      </c>
      <c r="E137" s="134">
        <f t="shared" si="408"/>
        <v>74.733386629857407</v>
      </c>
      <c r="F137" s="134">
        <f t="shared" si="408"/>
        <v>66.542166766499818</v>
      </c>
      <c r="G137" s="134">
        <f t="shared" si="408"/>
        <v>68.962107371313323</v>
      </c>
      <c r="H137" s="134">
        <f t="shared" si="408"/>
        <v>80.052755521433667</v>
      </c>
      <c r="I137" s="134">
        <f t="shared" si="408"/>
        <v>75.008524787620772</v>
      </c>
      <c r="J137" s="134">
        <f t="shared" si="408"/>
        <v>71.719892821314886</v>
      </c>
      <c r="K137" s="134">
        <f t="shared" si="408"/>
        <v>66.712543297068535</v>
      </c>
      <c r="L137" s="134">
        <f t="shared" si="408"/>
        <v>65.078623221778912</v>
      </c>
      <c r="M137" s="134">
        <f t="shared" si="408"/>
        <v>66.353659555520707</v>
      </c>
      <c r="N137" s="134">
        <f t="shared" si="408"/>
        <v>73.107435376679717</v>
      </c>
      <c r="O137" s="16"/>
      <c r="P137" s="27">
        <f t="shared" si="376"/>
        <v>2006</v>
      </c>
      <c r="Q137" s="135">
        <f t="shared" si="407"/>
        <v>-3.5609397950873811</v>
      </c>
      <c r="R137" s="135">
        <f t="shared" si="373"/>
        <v>-5.4282555438773805</v>
      </c>
      <c r="S137" s="135">
        <f t="shared" si="373"/>
        <v>0.826079821959258</v>
      </c>
      <c r="T137" s="135">
        <f t="shared" si="373"/>
        <v>2.9731998808546045</v>
      </c>
      <c r="U137" s="135">
        <f t="shared" si="373"/>
        <v>-3.8851645975823912</v>
      </c>
      <c r="V137" s="135">
        <f t="shared" si="373"/>
        <v>-6.18917185551211</v>
      </c>
      <c r="W137" s="135">
        <f t="shared" si="373"/>
        <v>-2.6928539554962438</v>
      </c>
      <c r="X137" s="135">
        <f t="shared" si="373"/>
        <v>-5.2804989126654656</v>
      </c>
      <c r="Y137" s="135">
        <f t="shared" si="373"/>
        <v>-8.3080931871131973</v>
      </c>
      <c r="Z137" s="135">
        <f t="shared" si="373"/>
        <v>-17.20690570175465</v>
      </c>
      <c r="AA137" s="135">
        <f t="shared" si="373"/>
        <v>-12.533803866910853</v>
      </c>
      <c r="AB137" s="135">
        <f t="shared" si="373"/>
        <v>-10.910436051952521</v>
      </c>
      <c r="AC137" s="136">
        <f t="shared" si="374"/>
        <v>-5.160813262547137</v>
      </c>
    </row>
    <row r="138" spans="1:29" x14ac:dyDescent="0.2">
      <c r="A138" s="7">
        <v>2007</v>
      </c>
      <c r="B138" s="134">
        <f t="shared" ref="B138:N138" si="409">IFERROR(B90/B114*100,"")</f>
        <v>68.401282264721587</v>
      </c>
      <c r="C138" s="134">
        <f t="shared" si="409"/>
        <v>64.916510481672375</v>
      </c>
      <c r="D138" s="134">
        <f t="shared" si="409"/>
        <v>63.947189194068656</v>
      </c>
      <c r="E138" s="134">
        <f t="shared" si="409"/>
        <v>62.584333807017366</v>
      </c>
      <c r="F138" s="134">
        <f t="shared" si="409"/>
        <v>59.293307641449431</v>
      </c>
      <c r="G138" s="134">
        <f t="shared" si="409"/>
        <v>60.458464317577011</v>
      </c>
      <c r="H138" s="134">
        <f t="shared" si="409"/>
        <v>69.376021785137567</v>
      </c>
      <c r="I138" s="134">
        <f t="shared" si="409"/>
        <v>60.497876436033529</v>
      </c>
      <c r="J138" s="134">
        <f t="shared" si="409"/>
        <v>64.704568285434988</v>
      </c>
      <c r="K138" s="134">
        <f t="shared" si="409"/>
        <v>66.513163639091871</v>
      </c>
      <c r="L138" s="134">
        <f t="shared" si="409"/>
        <v>60.309349098658181</v>
      </c>
      <c r="M138" s="134">
        <f t="shared" si="409"/>
        <v>64.008510312508037</v>
      </c>
      <c r="N138" s="134">
        <f t="shared" si="409"/>
        <v>63.747429620578302</v>
      </c>
      <c r="O138" s="16"/>
      <c r="P138" s="27">
        <f t="shared" si="376"/>
        <v>2007</v>
      </c>
      <c r="Q138" s="135">
        <f t="shared" si="407"/>
        <v>-13.279066117844318</v>
      </c>
      <c r="R138" s="135">
        <f t="shared" si="373"/>
        <v>-15.814025830524104</v>
      </c>
      <c r="S138" s="135">
        <f t="shared" si="373"/>
        <v>-17.564022054780569</v>
      </c>
      <c r="T138" s="135">
        <f t="shared" si="373"/>
        <v>-16.256526528113024</v>
      </c>
      <c r="U138" s="135">
        <f t="shared" si="373"/>
        <v>-10.893632530012198</v>
      </c>
      <c r="V138" s="135">
        <f t="shared" si="373"/>
        <v>-12.330892105645885</v>
      </c>
      <c r="W138" s="135">
        <f t="shared" si="373"/>
        <v>-13.33712208499489</v>
      </c>
      <c r="X138" s="135">
        <f t="shared" si="373"/>
        <v>-19.345332270795502</v>
      </c>
      <c r="Y138" s="135">
        <f t="shared" si="373"/>
        <v>-9.7815602616112223</v>
      </c>
      <c r="Z138" s="135">
        <f t="shared" si="373"/>
        <v>-0.29886382398709443</v>
      </c>
      <c r="AA138" s="135">
        <f t="shared" si="373"/>
        <v>-7.3284803626956112</v>
      </c>
      <c r="AB138" s="135">
        <f t="shared" si="373"/>
        <v>-3.5343178638857053</v>
      </c>
      <c r="AC138" s="136">
        <f t="shared" si="374"/>
        <v>-12.803083171875473</v>
      </c>
    </row>
    <row r="139" spans="1:29" x14ac:dyDescent="0.2">
      <c r="A139" s="7">
        <v>2008</v>
      </c>
      <c r="B139" s="134">
        <f t="shared" ref="B139:N139" si="410">IFERROR(B91/B115*100,"")</f>
        <v>71.940400868686055</v>
      </c>
      <c r="C139" s="134">
        <f t="shared" si="410"/>
        <v>64.256530216097403</v>
      </c>
      <c r="D139" s="134">
        <f t="shared" si="410"/>
        <v>67.201692469477152</v>
      </c>
      <c r="E139" s="134">
        <f t="shared" si="410"/>
        <v>65.921858034783313</v>
      </c>
      <c r="F139" s="134">
        <f t="shared" si="410"/>
        <v>67.564241292982743</v>
      </c>
      <c r="G139" s="134">
        <f t="shared" si="410"/>
        <v>68.27630230718988</v>
      </c>
      <c r="H139" s="134">
        <f t="shared" si="410"/>
        <v>80.031942718014051</v>
      </c>
      <c r="I139" s="134">
        <f t="shared" si="410"/>
        <v>77.921860756977836</v>
      </c>
      <c r="J139" s="134">
        <f t="shared" si="410"/>
        <v>76.690389827209287</v>
      </c>
      <c r="K139" s="134">
        <f t="shared" si="410"/>
        <v>72.990144739381861</v>
      </c>
      <c r="L139" s="134">
        <f t="shared" si="410"/>
        <v>65.489274226343611</v>
      </c>
      <c r="M139" s="134">
        <f t="shared" si="410"/>
        <v>66.756286072077216</v>
      </c>
      <c r="N139" s="134">
        <f t="shared" si="410"/>
        <v>70.276202657919526</v>
      </c>
      <c r="O139" s="16"/>
      <c r="P139" s="27">
        <f t="shared" si="376"/>
        <v>2008</v>
      </c>
      <c r="Q139" s="135">
        <f t="shared" si="407"/>
        <v>5.1740530100994775</v>
      </c>
      <c r="R139" s="135">
        <f t="shared" si="373"/>
        <v>-1.0166601080033422</v>
      </c>
      <c r="S139" s="135">
        <f t="shared" si="373"/>
        <v>5.0893609499107706</v>
      </c>
      <c r="T139" s="135">
        <f t="shared" si="373"/>
        <v>5.3328429412661027</v>
      </c>
      <c r="U139" s="135">
        <f t="shared" si="373"/>
        <v>13.94918580280291</v>
      </c>
      <c r="V139" s="135">
        <f t="shared" si="373"/>
        <v>12.930923862947008</v>
      </c>
      <c r="W139" s="135">
        <f t="shared" si="373"/>
        <v>15.359659805629411</v>
      </c>
      <c r="X139" s="135">
        <f t="shared" si="373"/>
        <v>28.800985005427894</v>
      </c>
      <c r="Y139" s="135">
        <f t="shared" si="373"/>
        <v>18.523918572334107</v>
      </c>
      <c r="Z139" s="135">
        <f t="shared" si="373"/>
        <v>9.7378935926651025</v>
      </c>
      <c r="AA139" s="135">
        <f t="shared" si="373"/>
        <v>8.5889256062302124</v>
      </c>
      <c r="AB139" s="135">
        <f t="shared" si="373"/>
        <v>4.2928287912868957</v>
      </c>
      <c r="AC139" s="136">
        <f t="shared" si="374"/>
        <v>10.24162554663015</v>
      </c>
    </row>
    <row r="140" spans="1:29" x14ac:dyDescent="0.2">
      <c r="A140" s="7">
        <v>2009</v>
      </c>
      <c r="B140" s="134">
        <f t="shared" ref="B140:N140" si="411">IFERROR(B92/B116*100,"")</f>
        <v>73.987325143068006</v>
      </c>
      <c r="C140" s="134">
        <f t="shared" si="411"/>
        <v>67.128802814812346</v>
      </c>
      <c r="D140" s="134">
        <f t="shared" si="411"/>
        <v>61.887209921211827</v>
      </c>
      <c r="E140" s="134">
        <f t="shared" si="411"/>
        <v>69.147685786333824</v>
      </c>
      <c r="F140" s="134">
        <f t="shared" si="411"/>
        <v>61.90253989260183</v>
      </c>
      <c r="G140" s="134">
        <f t="shared" si="411"/>
        <v>64.673762289397004</v>
      </c>
      <c r="H140" s="134">
        <f t="shared" si="411"/>
        <v>68.880089302179059</v>
      </c>
      <c r="I140" s="134">
        <f t="shared" si="411"/>
        <v>68.151263799012312</v>
      </c>
      <c r="J140" s="134">
        <f t="shared" si="411"/>
        <v>73.174677592188488</v>
      </c>
      <c r="K140" s="134">
        <f t="shared" si="411"/>
        <v>75.619690634570659</v>
      </c>
      <c r="L140" s="134">
        <f t="shared" si="411"/>
        <v>71.694689135721532</v>
      </c>
      <c r="M140" s="134">
        <f t="shared" si="411"/>
        <v>73.800096837280492</v>
      </c>
      <c r="N140" s="134">
        <f t="shared" si="411"/>
        <v>69.161580659775439</v>
      </c>
      <c r="O140" s="16"/>
      <c r="P140" s="27">
        <f t="shared" si="376"/>
        <v>2009</v>
      </c>
      <c r="Q140" s="135">
        <f t="shared" si="407"/>
        <v>2.8453056275266508</v>
      </c>
      <c r="R140" s="135">
        <f t="shared" si="373"/>
        <v>4.4700088676674188</v>
      </c>
      <c r="S140" s="135">
        <f t="shared" si="373"/>
        <v>-7.9082569991509537</v>
      </c>
      <c r="T140" s="135">
        <f t="shared" si="373"/>
        <v>4.8934114536765883</v>
      </c>
      <c r="U140" s="135">
        <f t="shared" si="373"/>
        <v>-8.379730597180469</v>
      </c>
      <c r="V140" s="135">
        <f t="shared" si="373"/>
        <v>-5.2764134788440442</v>
      </c>
      <c r="W140" s="135">
        <f t="shared" si="373"/>
        <v>-13.934253045846489</v>
      </c>
      <c r="X140" s="135">
        <f t="shared" si="373"/>
        <v>-12.538967708225035</v>
      </c>
      <c r="Y140" s="135">
        <f t="shared" si="373"/>
        <v>-4.58429308149565</v>
      </c>
      <c r="Z140" s="135">
        <f t="shared" si="373"/>
        <v>3.6026040290478178</v>
      </c>
      <c r="AA140" s="135">
        <f t="shared" si="373"/>
        <v>9.4754675214918436</v>
      </c>
      <c r="AB140" s="135">
        <f t="shared" si="373"/>
        <v>10.551531817689842</v>
      </c>
      <c r="AC140" s="136">
        <f t="shared" si="374"/>
        <v>-1.5860589445472528</v>
      </c>
    </row>
    <row r="141" spans="1:29" x14ac:dyDescent="0.2">
      <c r="A141" s="7">
        <v>2010</v>
      </c>
      <c r="B141" s="134">
        <f t="shared" ref="B141:N141" si="412">IFERROR(B93/B117*100,"")</f>
        <v>79.960692393720066</v>
      </c>
      <c r="C141" s="134">
        <f t="shared" si="412"/>
        <v>75.017200052131699</v>
      </c>
      <c r="D141" s="134">
        <f t="shared" si="412"/>
        <v>69.129072291364096</v>
      </c>
      <c r="E141" s="134">
        <f t="shared" si="412"/>
        <v>71.384957610494538</v>
      </c>
      <c r="F141" s="134">
        <f t="shared" si="412"/>
        <v>74.318521398972095</v>
      </c>
      <c r="G141" s="134">
        <f t="shared" si="412"/>
        <v>75.641037530702434</v>
      </c>
      <c r="H141" s="134">
        <f t="shared" si="412"/>
        <v>79.372503791258282</v>
      </c>
      <c r="I141" s="134">
        <f t="shared" si="412"/>
        <v>78.482467786824387</v>
      </c>
      <c r="J141" s="134">
        <f t="shared" si="412"/>
        <v>80.83221307116527</v>
      </c>
      <c r="K141" s="134">
        <f t="shared" si="412"/>
        <v>81.208947706002249</v>
      </c>
      <c r="L141" s="134">
        <f t="shared" si="412"/>
        <v>74.16823736776891</v>
      </c>
      <c r="M141" s="134">
        <f t="shared" si="412"/>
        <v>75.325604981752676</v>
      </c>
      <c r="N141" s="134">
        <f t="shared" si="412"/>
        <v>76.381171094060392</v>
      </c>
      <c r="O141" s="16"/>
      <c r="P141" s="27">
        <f t="shared" si="376"/>
        <v>2010</v>
      </c>
      <c r="Q141" s="135">
        <f t="shared" si="407"/>
        <v>8.0735007504345582</v>
      </c>
      <c r="R141" s="135">
        <f t="shared" si="373"/>
        <v>11.751136481729031</v>
      </c>
      <c r="S141" s="135">
        <f t="shared" si="373"/>
        <v>11.701710869454018</v>
      </c>
      <c r="T141" s="135">
        <f t="shared" si="373"/>
        <v>3.2354977592075507</v>
      </c>
      <c r="U141" s="135">
        <f t="shared" si="373"/>
        <v>20.057305448066344</v>
      </c>
      <c r="V141" s="135">
        <f t="shared" si="373"/>
        <v>16.957843262975693</v>
      </c>
      <c r="W141" s="135">
        <f t="shared" si="373"/>
        <v>15.232870043255442</v>
      </c>
      <c r="X141" s="135">
        <f t="shared" si="373"/>
        <v>15.159225833698775</v>
      </c>
      <c r="Y141" s="135">
        <f t="shared" si="373"/>
        <v>10.464734155240386</v>
      </c>
      <c r="Z141" s="135">
        <f t="shared" si="373"/>
        <v>7.3912720675378907</v>
      </c>
      <c r="AA141" s="135">
        <f t="shared" si="373"/>
        <v>3.4501136163165969</v>
      </c>
      <c r="AB141" s="135">
        <f t="shared" si="373"/>
        <v>2.0670814942638005</v>
      </c>
      <c r="AC141" s="136">
        <f t="shared" si="374"/>
        <v>10.438729660908241</v>
      </c>
    </row>
    <row r="142" spans="1:29" x14ac:dyDescent="0.2">
      <c r="A142" s="7">
        <v>2011</v>
      </c>
      <c r="B142" s="134">
        <f t="shared" ref="B142:N142" si="413">IFERROR(B94/B118*100,"")</f>
        <v>78.06963946205012</v>
      </c>
      <c r="C142" s="134">
        <f t="shared" si="413"/>
        <v>74.127377157413093</v>
      </c>
      <c r="D142" s="134">
        <f t="shared" si="413"/>
        <v>77.005114291293665</v>
      </c>
      <c r="E142" s="134">
        <f t="shared" si="413"/>
        <v>81.104060339608125</v>
      </c>
      <c r="F142" s="134">
        <f t="shared" si="413"/>
        <v>79.224518305331898</v>
      </c>
      <c r="G142" s="134">
        <f t="shared" si="413"/>
        <v>77.660752464800325</v>
      </c>
      <c r="H142" s="134">
        <f t="shared" si="413"/>
        <v>84.960051010446406</v>
      </c>
      <c r="I142" s="134">
        <f t="shared" si="413"/>
        <v>78.118077330233632</v>
      </c>
      <c r="J142" s="134">
        <f t="shared" si="413"/>
        <v>82.601217253178731</v>
      </c>
      <c r="K142" s="134">
        <f t="shared" si="413"/>
        <v>80.870621320465389</v>
      </c>
      <c r="L142" s="134">
        <f t="shared" si="413"/>
        <v>74.970967491641233</v>
      </c>
      <c r="M142" s="134">
        <f t="shared" si="413"/>
        <v>76.657743379148869</v>
      </c>
      <c r="N142" s="134">
        <f t="shared" si="413"/>
        <v>78.818474268303362</v>
      </c>
      <c r="O142" s="16"/>
      <c r="P142" s="27">
        <f t="shared" si="376"/>
        <v>2011</v>
      </c>
      <c r="Q142" s="135">
        <f t="shared" si="407"/>
        <v>-2.3649781849793827</v>
      </c>
      <c r="R142" s="135">
        <f t="shared" si="373"/>
        <v>-1.1861584997843733</v>
      </c>
      <c r="S142" s="135">
        <f t="shared" si="373"/>
        <v>11.393241278768729</v>
      </c>
      <c r="T142" s="135">
        <f t="shared" si="373"/>
        <v>13.615057085478677</v>
      </c>
      <c r="U142" s="135">
        <f t="shared" si="373"/>
        <v>6.6013112397950158</v>
      </c>
      <c r="V142" s="135">
        <f t="shared" si="373"/>
        <v>2.6701311880843681</v>
      </c>
      <c r="W142" s="135">
        <f t="shared" si="373"/>
        <v>7.0396509525298745</v>
      </c>
      <c r="X142" s="135">
        <f t="shared" si="373"/>
        <v>-0.46429536030966334</v>
      </c>
      <c r="Y142" s="135">
        <f t="shared" si="373"/>
        <v>2.18848911195344</v>
      </c>
      <c r="Z142" s="135">
        <f t="shared" si="373"/>
        <v>-0.41661220234214813</v>
      </c>
      <c r="AA142" s="135">
        <f t="shared" si="373"/>
        <v>1.082309830139172</v>
      </c>
      <c r="AB142" s="135">
        <f t="shared" si="373"/>
        <v>1.7685067351518757</v>
      </c>
      <c r="AC142" s="136">
        <f t="shared" si="374"/>
        <v>3.190973821599985</v>
      </c>
    </row>
    <row r="143" spans="1:29" x14ac:dyDescent="0.2">
      <c r="A143" s="7">
        <v>2012</v>
      </c>
      <c r="B143" s="134">
        <f t="shared" ref="B143:N143" si="414">IFERROR(B95/B119*100,"")</f>
        <v>84.171813909843834</v>
      </c>
      <c r="C143" s="134">
        <f t="shared" si="414"/>
        <v>79.865820153911983</v>
      </c>
      <c r="D143" s="134">
        <f t="shared" si="414"/>
        <v>77.149798514091017</v>
      </c>
      <c r="E143" s="134">
        <f t="shared" si="414"/>
        <v>81.063372054642343</v>
      </c>
      <c r="F143" s="134">
        <f t="shared" si="414"/>
        <v>79.74851236965327</v>
      </c>
      <c r="G143" s="134">
        <f t="shared" si="414"/>
        <v>79.274155068751412</v>
      </c>
      <c r="H143" s="134">
        <f t="shared" si="414"/>
        <v>84.113502205988084</v>
      </c>
      <c r="I143" s="134">
        <f t="shared" si="414"/>
        <v>79.030589962241535</v>
      </c>
      <c r="J143" s="134">
        <f t="shared" si="414"/>
        <v>82.795100162962953</v>
      </c>
      <c r="K143" s="134">
        <f t="shared" si="414"/>
        <v>78.623436060418854</v>
      </c>
      <c r="L143" s="134">
        <f t="shared" si="414"/>
        <v>72.423378339960038</v>
      </c>
      <c r="M143" s="134">
        <f t="shared" si="414"/>
        <v>71.751338733943655</v>
      </c>
      <c r="N143" s="134">
        <f t="shared" si="414"/>
        <v>79.050743659494373</v>
      </c>
      <c r="O143" s="16"/>
      <c r="P143" s="27">
        <f t="shared" si="376"/>
        <v>2012</v>
      </c>
      <c r="Q143" s="135">
        <f t="shared" si="407"/>
        <v>7.8163220553362445</v>
      </c>
      <c r="R143" s="135">
        <f t="shared" si="373"/>
        <v>7.7413274508728813</v>
      </c>
      <c r="S143" s="135">
        <f t="shared" si="373"/>
        <v>0.18788910857276964</v>
      </c>
      <c r="T143" s="135">
        <f t="shared" si="373"/>
        <v>-5.0167999968686594E-2</v>
      </c>
      <c r="U143" s="135">
        <f t="shared" si="373"/>
        <v>0.66140391324551739</v>
      </c>
      <c r="V143" s="135">
        <f t="shared" si="373"/>
        <v>2.0775006071211521</v>
      </c>
      <c r="W143" s="135">
        <f t="shared" si="373"/>
        <v>-0.99640806989891306</v>
      </c>
      <c r="X143" s="135">
        <f t="shared" si="373"/>
        <v>1.1681196762567181</v>
      </c>
      <c r="Y143" s="135">
        <f t="shared" si="373"/>
        <v>0.23472161335098551</v>
      </c>
      <c r="Z143" s="135">
        <f t="shared" si="373"/>
        <v>-2.7787411835772047</v>
      </c>
      <c r="AA143" s="135">
        <f t="shared" si="373"/>
        <v>-3.3981009408278418</v>
      </c>
      <c r="AB143" s="135">
        <f t="shared" si="373"/>
        <v>-6.4004031803260304</v>
      </c>
      <c r="AC143" s="136">
        <f t="shared" si="374"/>
        <v>0.2946890222720544</v>
      </c>
    </row>
    <row r="144" spans="1:29" x14ac:dyDescent="0.2">
      <c r="A144" s="7">
        <v>2013</v>
      </c>
      <c r="B144" s="134">
        <f t="shared" ref="B144:N144" si="415">IFERROR(B96/B120*100,"")</f>
        <v>76.970801217387603</v>
      </c>
      <c r="C144" s="134">
        <f t="shared" si="415"/>
        <v>70.481748232411746</v>
      </c>
      <c r="D144" s="134">
        <f t="shared" si="415"/>
        <v>71.592936890913663</v>
      </c>
      <c r="E144" s="134">
        <f t="shared" si="415"/>
        <v>75.234231655392932</v>
      </c>
      <c r="F144" s="134">
        <f t="shared" si="415"/>
        <v>77.529066758145731</v>
      </c>
      <c r="G144" s="134">
        <f t="shared" si="415"/>
        <v>75.848155334621168</v>
      </c>
      <c r="H144" s="134">
        <f t="shared" si="415"/>
        <v>79.849430103132505</v>
      </c>
      <c r="I144" s="134">
        <f t="shared" si="415"/>
        <v>78.227434145695113</v>
      </c>
      <c r="J144" s="134">
        <f t="shared" si="415"/>
        <v>81.233786557316961</v>
      </c>
      <c r="K144" s="134">
        <f t="shared" si="415"/>
        <v>82.547246549423775</v>
      </c>
      <c r="L144" s="134">
        <f t="shared" si="415"/>
        <v>79.70305506718131</v>
      </c>
      <c r="M144" s="134">
        <f t="shared" si="415"/>
        <v>79.907379731332</v>
      </c>
      <c r="N144" s="134">
        <f t="shared" si="415"/>
        <v>77.355458160315038</v>
      </c>
      <c r="O144" s="16"/>
      <c r="P144" s="27">
        <f t="shared" si="376"/>
        <v>2013</v>
      </c>
      <c r="Q144" s="135">
        <f t="shared" si="407"/>
        <v>-8.5551354520756906</v>
      </c>
      <c r="R144" s="135">
        <f t="shared" si="373"/>
        <v>-11.74979722666829</v>
      </c>
      <c r="S144" s="135">
        <f t="shared" si="373"/>
        <v>-7.2026910376991049</v>
      </c>
      <c r="T144" s="135">
        <f t="shared" si="373"/>
        <v>-7.190843720786944</v>
      </c>
      <c r="U144" s="135">
        <f t="shared" si="373"/>
        <v>-2.7830558157873608</v>
      </c>
      <c r="V144" s="135">
        <f t="shared" si="373"/>
        <v>-4.3217108162919011</v>
      </c>
      <c r="W144" s="135">
        <f t="shared" si="373"/>
        <v>-5.069426419094003</v>
      </c>
      <c r="X144" s="135">
        <f t="shared" si="373"/>
        <v>-1.0162594217380194</v>
      </c>
      <c r="Y144" s="135">
        <f t="shared" si="373"/>
        <v>-1.8857560442259391</v>
      </c>
      <c r="Z144" s="135">
        <f t="shared" si="373"/>
        <v>4.9906372522178222</v>
      </c>
      <c r="AA144" s="135">
        <f t="shared" si="373"/>
        <v>10.05155640910591</v>
      </c>
      <c r="AB144" s="135">
        <f t="shared" si="373"/>
        <v>11.367092435210457</v>
      </c>
      <c r="AC144" s="136">
        <f t="shared" si="374"/>
        <v>-2.1445535117059267</v>
      </c>
    </row>
    <row r="145" spans="1:29" x14ac:dyDescent="0.2">
      <c r="A145" s="7">
        <v>2014</v>
      </c>
      <c r="B145" s="134">
        <f t="shared" ref="B145:N145" si="416">IFERROR(B97/B121*100,"")</f>
        <v>80.742708883086806</v>
      </c>
      <c r="C145" s="134">
        <f t="shared" si="416"/>
        <v>77.448776968689131</v>
      </c>
      <c r="D145" s="134">
        <f t="shared" si="416"/>
        <v>80.102271039941698</v>
      </c>
      <c r="E145" s="134">
        <f t="shared" si="416"/>
        <v>82.777369540482681</v>
      </c>
      <c r="F145" s="134">
        <f t="shared" si="416"/>
        <v>83.032082559430762</v>
      </c>
      <c r="G145" s="134">
        <f t="shared" si="416"/>
        <v>81.456990741918759</v>
      </c>
      <c r="H145" s="134">
        <f t="shared" si="416"/>
        <v>85.157365663756352</v>
      </c>
      <c r="I145" s="134">
        <f t="shared" si="416"/>
        <v>85.279527822714556</v>
      </c>
      <c r="J145" s="134">
        <f t="shared" si="416"/>
        <v>86.690550083103219</v>
      </c>
      <c r="K145" s="134">
        <f t="shared" si="416"/>
        <v>84.963537598238275</v>
      </c>
      <c r="L145" s="134">
        <f t="shared" si="416"/>
        <v>80.695929039989736</v>
      </c>
      <c r="M145" s="134">
        <f t="shared" si="416"/>
        <v>81.02534821684057</v>
      </c>
      <c r="N145" s="134">
        <f t="shared" si="416"/>
        <v>82.455518994740757</v>
      </c>
      <c r="O145" s="16"/>
      <c r="P145" s="27">
        <f t="shared" si="376"/>
        <v>2014</v>
      </c>
      <c r="Q145" s="135">
        <f t="shared" si="407"/>
        <v>4.9004396550923923</v>
      </c>
      <c r="R145" s="135">
        <f t="shared" si="373"/>
        <v>9.8848693612192839</v>
      </c>
      <c r="S145" s="135">
        <f t="shared" si="373"/>
        <v>11.885717388565475</v>
      </c>
      <c r="T145" s="135">
        <f t="shared" si="373"/>
        <v>10.02620445389908</v>
      </c>
      <c r="U145" s="135">
        <f t="shared" si="373"/>
        <v>7.0980034087755106</v>
      </c>
      <c r="V145" s="135">
        <f t="shared" si="373"/>
        <v>7.3948211166810163</v>
      </c>
      <c r="W145" s="135">
        <f t="shared" si="373"/>
        <v>6.6474307377875963</v>
      </c>
      <c r="X145" s="135">
        <f t="shared" si="373"/>
        <v>9.0148600091947593</v>
      </c>
      <c r="Y145" s="135">
        <f t="shared" si="373"/>
        <v>6.7173570961585938</v>
      </c>
      <c r="Z145" s="135">
        <f t="shared" si="373"/>
        <v>2.927161292251923</v>
      </c>
      <c r="AA145" s="135">
        <f t="shared" si="373"/>
        <v>1.2457163304110841</v>
      </c>
      <c r="AB145" s="135">
        <f t="shared" si="373"/>
        <v>1.3990803969138321</v>
      </c>
      <c r="AC145" s="136">
        <f t="shared" si="374"/>
        <v>6.5930200088222923</v>
      </c>
    </row>
    <row r="146" spans="1:29" x14ac:dyDescent="0.2">
      <c r="A146" s="7">
        <v>2015</v>
      </c>
      <c r="B146" s="134">
        <f t="shared" ref="B146:N146" si="417">IFERROR(B98/B122*100,"")</f>
        <v>84.550402755200565</v>
      </c>
      <c r="C146" s="134">
        <f t="shared" si="417"/>
        <v>79.985921173444666</v>
      </c>
      <c r="D146" s="134">
        <f t="shared" si="417"/>
        <v>76.151748754345874</v>
      </c>
      <c r="E146" s="134">
        <f t="shared" si="417"/>
        <v>78.991284912403358</v>
      </c>
      <c r="F146" s="134">
        <f t="shared" si="417"/>
        <v>82.388029090076444</v>
      </c>
      <c r="G146" s="134">
        <f t="shared" si="417"/>
        <v>80.937897213785249</v>
      </c>
      <c r="H146" s="134">
        <f t="shared" si="417"/>
        <v>82.926012100990604</v>
      </c>
      <c r="I146" s="134">
        <f t="shared" si="417"/>
        <v>83.513189562424628</v>
      </c>
      <c r="J146" s="134">
        <f t="shared" si="417"/>
        <v>82.239944871130589</v>
      </c>
      <c r="K146" s="134">
        <f t="shared" si="417"/>
        <v>82.389458983879464</v>
      </c>
      <c r="L146" s="134">
        <f t="shared" si="417"/>
        <v>79.200962911088141</v>
      </c>
      <c r="M146" s="134">
        <f t="shared" si="417"/>
        <v>81.938969850353217</v>
      </c>
      <c r="N146" s="134">
        <f t="shared" si="417"/>
        <v>81.363308880927221</v>
      </c>
      <c r="O146" s="16"/>
      <c r="P146" s="27">
        <f t="shared" si="376"/>
        <v>2015</v>
      </c>
      <c r="Q146" s="135">
        <f t="shared" si="407"/>
        <v>4.7158361724365605</v>
      </c>
      <c r="R146" s="135">
        <f t="shared" si="407"/>
        <v>3.2758996385201078</v>
      </c>
      <c r="S146" s="135">
        <f t="shared" si="373"/>
        <v>-4.9318480416441162</v>
      </c>
      <c r="T146" s="135">
        <f t="shared" si="373"/>
        <v>-4.5738160672377015</v>
      </c>
      <c r="U146" s="135">
        <f t="shared" si="373"/>
        <v>-0.77566821101149319</v>
      </c>
      <c r="V146" s="135">
        <f t="shared" si="373"/>
        <v>-0.63726087031396039</v>
      </c>
      <c r="W146" s="135">
        <f t="shared" si="373"/>
        <v>-2.6202707720859308</v>
      </c>
      <c r="X146" s="135">
        <f t="shared" si="373"/>
        <v>-2.071233630610525</v>
      </c>
      <c r="Y146" s="135">
        <f t="shared" si="373"/>
        <v>-5.133898917132484</v>
      </c>
      <c r="Z146" s="135">
        <f t="shared" si="373"/>
        <v>-3.0296273991446743</v>
      </c>
      <c r="AA146" s="135">
        <f t="shared" si="373"/>
        <v>-1.8525917560980654</v>
      </c>
      <c r="AB146" s="135">
        <f t="shared" ref="AB146" si="418">IF(M146&lt;&gt;"",IF(M145&lt;&gt;"",(M146/M145-1)*100,"-"),"-")</f>
        <v>1.1275750781935656</v>
      </c>
      <c r="AC146" s="136">
        <f t="shared" si="374"/>
        <v>-1.324605226101605</v>
      </c>
    </row>
    <row r="147" spans="1:29" x14ac:dyDescent="0.2">
      <c r="A147" s="7">
        <v>2016</v>
      </c>
      <c r="B147" s="134">
        <f t="shared" ref="B147:N147" si="419">IFERROR(B99/B123*100,"")</f>
        <v>84.856952133053781</v>
      </c>
      <c r="C147" s="134">
        <f t="shared" si="419"/>
        <v>80.387440558555411</v>
      </c>
      <c r="D147" s="134">
        <f t="shared" si="419"/>
        <v>77.973279542945633</v>
      </c>
      <c r="E147" s="134">
        <f t="shared" si="419"/>
        <v>81.345516015704618</v>
      </c>
      <c r="F147" s="134">
        <f t="shared" si="419"/>
        <v>82.254116921817641</v>
      </c>
      <c r="G147" s="134">
        <f t="shared" si="419"/>
        <v>83.151354509939196</v>
      </c>
      <c r="H147" s="134">
        <f t="shared" si="419"/>
        <v>85.58015221171253</v>
      </c>
      <c r="I147" s="134">
        <f t="shared" si="419"/>
        <v>85.520704022820695</v>
      </c>
      <c r="J147" s="134">
        <f t="shared" si="419"/>
        <v>86.834468433454205</v>
      </c>
      <c r="K147" s="134">
        <f t="shared" si="419"/>
        <v>87.097037774598675</v>
      </c>
      <c r="L147" s="134">
        <f t="shared" si="419"/>
        <v>84.918811364396689</v>
      </c>
      <c r="M147" s="134">
        <f t="shared" si="419"/>
        <v>83.859805872975429</v>
      </c>
      <c r="N147" s="134">
        <f t="shared" si="419"/>
        <v>83.719996675485945</v>
      </c>
      <c r="O147" s="40"/>
      <c r="P147" s="27">
        <f t="shared" si="376"/>
        <v>2016</v>
      </c>
      <c r="Q147" s="135">
        <f t="shared" ref="Q147" si="420">IF(B147&lt;&gt;"",IF(B146&lt;&gt;"",(B147/B146-1)*100,"-"),"-")</f>
        <v>0.36256406576886668</v>
      </c>
      <c r="R147" s="135">
        <f t="shared" ref="R147" si="421">IF(C147&lt;&gt;"",IF(C146&lt;&gt;"",(C147/C146-1)*100,"-"),"-")</f>
        <v>0.50198757383823622</v>
      </c>
      <c r="S147" s="135">
        <f t="shared" ref="S147" si="422">IF(D147&lt;&gt;"",IF(D146&lt;&gt;"",(D147/D146-1)*100,"-"),"-")</f>
        <v>2.3919749951845981</v>
      </c>
      <c r="T147" s="135">
        <f t="shared" ref="T147" si="423">IF(E147&lt;&gt;"",IF(E146&lt;&gt;"",(E147/E146-1)*100,"-"),"-")</f>
        <v>2.9803681582239783</v>
      </c>
      <c r="U147" s="135">
        <f t="shared" ref="U147" si="424">IF(F147&lt;&gt;"",IF(F146&lt;&gt;"",(F147/F146-1)*100,"-"),"-")</f>
        <v>-0.16253838056059511</v>
      </c>
      <c r="V147" s="135">
        <f t="shared" ref="V147" si="425">IF(G147&lt;&gt;"",IF(G146&lt;&gt;"",(G147/G146-1)*100,"-"),"-")</f>
        <v>2.7347600720431853</v>
      </c>
      <c r="W147" s="135">
        <f t="shared" ref="W147" si="426">IF(H147&lt;&gt;"",IF(H146&lt;&gt;"",(H147/H146-1)*100,"-"),"-")</f>
        <v>3.2006122608303045</v>
      </c>
      <c r="X147" s="135">
        <f t="shared" ref="X147" si="427">IF(I147&lt;&gt;"",IF(I146&lt;&gt;"",(I147/I146-1)*100,"-"),"-")</f>
        <v>2.4038292285501583</v>
      </c>
      <c r="Y147" s="135">
        <f t="shared" ref="Y147" si="428">IF(J147&lt;&gt;"",IF(J146&lt;&gt;"",(J147/J146-1)*100,"-"),"-")</f>
        <v>5.5867298665182696</v>
      </c>
      <c r="Z147" s="135">
        <f t="shared" ref="Z147" si="429">IF(K147&lt;&gt;"",IF(K146&lt;&gt;"",(K147/K146-1)*100,"-"),"-")</f>
        <v>5.7138119958286326</v>
      </c>
      <c r="AA147" s="135">
        <f t="shared" ref="AA147" si="430">IF(L147&lt;&gt;"",IF(L146&lt;&gt;"",(L147/L146-1)*100,"-"),"-")</f>
        <v>7.2194178494110917</v>
      </c>
      <c r="AB147" s="135">
        <f t="shared" ref="AB147" si="431">IF(M147&lt;&gt;"",IF(M146&lt;&gt;"",(M147/M146-1)*100,"-"),"-")</f>
        <v>2.3442276930382144</v>
      </c>
      <c r="AC147" s="136">
        <f t="shared" si="374"/>
        <v>2.8964994503943631</v>
      </c>
    </row>
    <row r="148" spans="1:29" x14ac:dyDescent="0.2">
      <c r="A148" s="7">
        <v>2017</v>
      </c>
      <c r="B148" s="134">
        <f t="shared" ref="B148:N148" si="432">IFERROR(B100/B124*100,"")</f>
        <v>87.292815551657711</v>
      </c>
      <c r="C148" s="134">
        <f t="shared" si="432"/>
        <v>84.895445306375635</v>
      </c>
      <c r="D148" s="134">
        <f t="shared" si="432"/>
        <v>84.068600135292371</v>
      </c>
      <c r="E148" s="134">
        <f t="shared" si="432"/>
        <v>84.994130732140889</v>
      </c>
      <c r="F148" s="134">
        <f t="shared" si="432"/>
        <v>84.30081104195547</v>
      </c>
      <c r="G148" s="134">
        <f t="shared" si="432"/>
        <v>84.913431035987983</v>
      </c>
      <c r="H148" s="134">
        <f t="shared" si="432"/>
        <v>85.991416200980325</v>
      </c>
      <c r="I148" s="134">
        <f t="shared" si="432"/>
        <v>84.30870080833499</v>
      </c>
      <c r="J148" s="134">
        <f t="shared" si="432"/>
        <v>85.538338129577355</v>
      </c>
      <c r="K148" s="134">
        <f t="shared" si="432"/>
        <v>85.485374433751502</v>
      </c>
      <c r="L148" s="134">
        <f t="shared" si="432"/>
        <v>82.41737539839113</v>
      </c>
      <c r="M148" s="134">
        <f t="shared" si="432"/>
        <v>82.924036049385634</v>
      </c>
      <c r="N148" s="134">
        <f t="shared" si="432"/>
        <v>84.776931306450521</v>
      </c>
      <c r="O148" s="40"/>
      <c r="P148" s="27">
        <f t="shared" si="376"/>
        <v>2017</v>
      </c>
      <c r="Q148" s="135">
        <f t="shared" ref="Q148" si="433">IF(B148&lt;&gt;"",IF(B147&lt;&gt;"",(B148/B147-1)*100,"-"),"-")</f>
        <v>2.8705525680259525</v>
      </c>
      <c r="R148" s="135">
        <f t="shared" ref="R148" si="434">IF(C148&lt;&gt;"",IF(C147&lt;&gt;"",(C148/C147-1)*100,"-"),"-")</f>
        <v>5.6078470921543166</v>
      </c>
      <c r="S148" s="135">
        <f t="shared" ref="S148" si="435">IF(D148&lt;&gt;"",IF(D147&lt;&gt;"",(D148/D147-1)*100,"-"),"-")</f>
        <v>7.8171915149337634</v>
      </c>
      <c r="T148" s="135">
        <f t="shared" ref="T148" si="436">IF(E148&lt;&gt;"",IF(E147&lt;&gt;"",(E148/E147-1)*100,"-"),"-")</f>
        <v>4.4853298560818766</v>
      </c>
      <c r="U148" s="135">
        <f t="shared" ref="U148" si="437">IF(F148&lt;&gt;"",IF(F147&lt;&gt;"",(F148/F147-1)*100,"-"),"-")</f>
        <v>2.4882573623435933</v>
      </c>
      <c r="V148" s="135">
        <f t="shared" ref="V148" si="438">IF(G148&lt;&gt;"",IF(G147&lt;&gt;"",(G148/G147-1)*100,"-"),"-")</f>
        <v>2.1191194496274379</v>
      </c>
      <c r="W148" s="135">
        <f t="shared" ref="W148" si="439">IF(H148&lt;&gt;"",IF(H147&lt;&gt;"",(H148/H147-1)*100,"-"),"-")</f>
        <v>0.48056001145031502</v>
      </c>
      <c r="X148" s="135">
        <f t="shared" ref="X148" si="440">IF(I148&lt;&gt;"",IF(I147&lt;&gt;"",(I148/I147-1)*100,"-"),"-")</f>
        <v>-1.4172044399474171</v>
      </c>
      <c r="Y148" s="135">
        <f t="shared" ref="Y148" si="441">IF(J148&lt;&gt;"",IF(J147&lt;&gt;"",(J148/J147-1)*100,"-"),"-")</f>
        <v>-1.4926449453308344</v>
      </c>
      <c r="Z148" s="135">
        <f t="shared" ref="Z148:Z150" si="442">IF(K148&lt;&gt;"",IF(K147&lt;&gt;"",(K148/K147-1)*100,"-"),"-")</f>
        <v>-1.8504226802960266</v>
      </c>
      <c r="AA148" s="135">
        <f t="shared" ref="AA148:AA150" si="443">IF(L148&lt;&gt;"",IF(L147&lt;&gt;"",(L148/L147-1)*100,"-"),"-")</f>
        <v>-2.9456794387660468</v>
      </c>
      <c r="AB148" s="135">
        <f t="shared" ref="AB148" si="444">IF(M148&lt;&gt;"",IF(M147&lt;&gt;"",(M148/M147-1)*100,"-"),"-")</f>
        <v>-1.1158740636810327</v>
      </c>
      <c r="AC148" s="136">
        <f t="shared" si="374"/>
        <v>1.2624637756036394</v>
      </c>
    </row>
    <row r="149" spans="1:29" x14ac:dyDescent="0.2">
      <c r="A149" s="7">
        <v>2018</v>
      </c>
      <c r="B149" s="134">
        <f t="shared" ref="B149:N149" si="445">IFERROR(B101/B125*100,"")</f>
        <v>85.684524753500369</v>
      </c>
      <c r="C149" s="134">
        <f t="shared" si="445"/>
        <v>82.862385451645736</v>
      </c>
      <c r="D149" s="134">
        <f t="shared" si="445"/>
        <v>82.136710191420519</v>
      </c>
      <c r="E149" s="134">
        <f t="shared" si="445"/>
        <v>83.133382350757898</v>
      </c>
      <c r="F149" s="134">
        <f t="shared" si="445"/>
        <v>81.411223500471834</v>
      </c>
      <c r="G149" s="134">
        <f t="shared" si="445"/>
        <v>80.013881611811428</v>
      </c>
      <c r="H149" s="134">
        <f t="shared" si="445"/>
        <v>84.171073845847104</v>
      </c>
      <c r="I149" s="134">
        <f t="shared" si="445"/>
        <v>81.612259061466119</v>
      </c>
      <c r="J149" s="134">
        <f t="shared" si="445"/>
        <v>81.593124210135542</v>
      </c>
      <c r="K149" s="134">
        <f t="shared" si="445"/>
        <v>81.492837136383557</v>
      </c>
      <c r="L149" s="134">
        <f t="shared" si="445"/>
        <v>81.850040667771026</v>
      </c>
      <c r="M149" s="134">
        <f t="shared" si="445"/>
        <v>83.262644115672884</v>
      </c>
      <c r="N149" s="134">
        <f t="shared" si="445"/>
        <v>82.480004183586487</v>
      </c>
      <c r="P149" s="27">
        <f t="shared" si="376"/>
        <v>2018</v>
      </c>
      <c r="Q149" s="135">
        <f t="shared" ref="Q149:R150" si="446">IF(B149&lt;&gt;"",IF(B148&lt;&gt;"",(B149/B148-1)*100,"-"),"-")</f>
        <v>-1.8424091238133933</v>
      </c>
      <c r="R149" s="135">
        <f t="shared" ref="R149" si="447">IF(C149&lt;&gt;"",IF(C148&lt;&gt;"",(C149/C148-1)*100,"-"),"-")</f>
        <v>-2.3947808358774414</v>
      </c>
      <c r="S149" s="135">
        <f t="shared" ref="S149:S150" si="448">IF(D149&lt;&gt;"",IF(D148&lt;&gt;"",(D149/D148-1)*100,"-"),"-")</f>
        <v>-2.2979922834005073</v>
      </c>
      <c r="T149" s="135">
        <f t="shared" ref="T149:T150" si="449">IF(E149&lt;&gt;"",IF(E148&lt;&gt;"",(E149/E148-1)*100,"-"),"-")</f>
        <v>-2.1892669121437835</v>
      </c>
      <c r="U149" s="135">
        <f t="shared" ref="U149:U150" si="450">IF(F149&lt;&gt;"",IF(F148&lt;&gt;"",(F149/F148-1)*100,"-"),"-")</f>
        <v>-3.4277102506706902</v>
      </c>
      <c r="V149" s="135">
        <f t="shared" ref="V149:V150" si="451">IF(G149&lt;&gt;"",IF(G148&lt;&gt;"",(G149/G148-1)*100,"-"),"-")</f>
        <v>-5.7700523514354618</v>
      </c>
      <c r="W149" s="135">
        <f t="shared" ref="W149:W150" si="452">IF(H149&lt;&gt;"",IF(H148&lt;&gt;"",(H149/H148-1)*100,"-"),"-")</f>
        <v>-2.1168884471895355</v>
      </c>
      <c r="X149" s="135">
        <f>IF(I149&lt;&gt;"",IF(I148&lt;&gt;"",(I149/I148-1)*100,"-"),"-")</f>
        <v>-3.198295930332129</v>
      </c>
      <c r="Y149" s="135">
        <f>IF(J149&lt;&gt;"",IF(J148&lt;&gt;"",(J149/J148-1)*100,"-"),"-")</f>
        <v>-4.6122171715160309</v>
      </c>
      <c r="Z149" s="135">
        <f t="shared" si="442"/>
        <v>-4.6704331867459263</v>
      </c>
      <c r="AA149" s="135">
        <f t="shared" si="443"/>
        <v>-0.68836786888408774</v>
      </c>
      <c r="AB149" s="135">
        <f t="shared" ref="AB149:AB150" si="453">IF(M149&lt;&gt;"",IF(M148&lt;&gt;"",(M149/M148-1)*100,"-"),"-")</f>
        <v>0.40833524562839951</v>
      </c>
      <c r="AC149" s="136">
        <f t="shared" si="374"/>
        <v>-2.7093775246017526</v>
      </c>
    </row>
    <row r="150" spans="1:29" x14ac:dyDescent="0.2">
      <c r="A150" s="7">
        <v>2019</v>
      </c>
      <c r="B150" s="134">
        <f t="shared" ref="B150:N150" si="454">IFERROR(B102/B126*100,"")</f>
        <v>84.385892176057325</v>
      </c>
      <c r="C150" s="134" t="str">
        <f t="shared" si="454"/>
        <v/>
      </c>
      <c r="D150" s="134" t="str">
        <f t="shared" si="454"/>
        <v/>
      </c>
      <c r="E150" s="134" t="str">
        <f t="shared" si="454"/>
        <v/>
      </c>
      <c r="F150" s="134" t="str">
        <f t="shared" si="454"/>
        <v/>
      </c>
      <c r="G150" s="134" t="str">
        <f t="shared" si="454"/>
        <v/>
      </c>
      <c r="H150" s="134" t="str">
        <f t="shared" si="454"/>
        <v/>
      </c>
      <c r="I150" s="134" t="str">
        <f t="shared" si="454"/>
        <v/>
      </c>
      <c r="J150" s="134" t="str">
        <f t="shared" si="454"/>
        <v/>
      </c>
      <c r="K150" s="134" t="str">
        <f t="shared" si="454"/>
        <v/>
      </c>
      <c r="L150" s="134" t="str">
        <f t="shared" si="454"/>
        <v/>
      </c>
      <c r="M150" s="134" t="str">
        <f t="shared" si="454"/>
        <v/>
      </c>
      <c r="N150" s="134">
        <f t="shared" si="454"/>
        <v>84.385892176057325</v>
      </c>
      <c r="P150" s="27">
        <f t="shared" si="376"/>
        <v>2019</v>
      </c>
      <c r="Q150" s="135">
        <f t="shared" si="446"/>
        <v>-1.5155975728160742</v>
      </c>
      <c r="R150" s="135" t="str">
        <f t="shared" si="446"/>
        <v>-</v>
      </c>
      <c r="S150" s="135" t="str">
        <f t="shared" si="448"/>
        <v>-</v>
      </c>
      <c r="T150" s="135" t="str">
        <f t="shared" si="449"/>
        <v>-</v>
      </c>
      <c r="U150" s="135" t="str">
        <f t="shared" si="450"/>
        <v>-</v>
      </c>
      <c r="V150" s="135" t="str">
        <f t="shared" si="451"/>
        <v>-</v>
      </c>
      <c r="W150" s="135" t="str">
        <f t="shared" si="452"/>
        <v>-</v>
      </c>
      <c r="X150" s="135" t="str">
        <f t="shared" ref="X150" si="455">IF(I150&lt;&gt;"",IF(I149&lt;&gt;"",(I150/I149-1)*100,"-"),"-")</f>
        <v>-</v>
      </c>
      <c r="Y150" s="135" t="str">
        <f>IF(J150&lt;&gt;"",IF(J149&lt;&gt;"",(J150/J149-1)*100,"-"),"-")</f>
        <v>-</v>
      </c>
      <c r="Z150" s="135" t="str">
        <f t="shared" si="442"/>
        <v>-</v>
      </c>
      <c r="AA150" s="135" t="str">
        <f t="shared" si="443"/>
        <v>-</v>
      </c>
      <c r="AB150" s="135" t="str">
        <f t="shared" si="453"/>
        <v>-</v>
      </c>
      <c r="AC150" s="136" t="str">
        <f t="shared" si="374"/>
        <v>-</v>
      </c>
    </row>
    <row r="151" spans="1:29" x14ac:dyDescent="0.2">
      <c r="I151" s="36"/>
      <c r="P151" s="27">
        <f t="shared" ref="P151" si="456">P150+1</f>
        <v>2020</v>
      </c>
    </row>
    <row r="154" spans="1:29" x14ac:dyDescent="0.2">
      <c r="E154" s="36"/>
    </row>
    <row r="156" spans="1:29" x14ac:dyDescent="0.2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</row>
    <row r="157" spans="1:29" x14ac:dyDescent="0.2">
      <c r="B157" s="36"/>
      <c r="N157" s="36"/>
    </row>
    <row r="158" spans="1:29" x14ac:dyDescent="0.2">
      <c r="B158" s="36"/>
      <c r="N158" s="36"/>
    </row>
    <row r="159" spans="1:29" x14ac:dyDescent="0.2">
      <c r="B159" s="36"/>
      <c r="N159" s="36"/>
    </row>
    <row r="160" spans="1:29" x14ac:dyDescent="0.2">
      <c r="B160" s="36"/>
      <c r="N160" s="36"/>
    </row>
    <row r="161" spans="2:14" x14ac:dyDescent="0.2">
      <c r="B161" s="36"/>
      <c r="N161" s="36"/>
    </row>
    <row r="162" spans="2:14" x14ac:dyDescent="0.2">
      <c r="B162" s="36"/>
      <c r="N162" s="36"/>
    </row>
    <row r="163" spans="2:14" x14ac:dyDescent="0.2">
      <c r="B163" s="36"/>
      <c r="N163" s="36"/>
    </row>
    <row r="164" spans="2:14" x14ac:dyDescent="0.2">
      <c r="B164" s="36"/>
      <c r="N164" s="36"/>
    </row>
    <row r="165" spans="2:14" x14ac:dyDescent="0.2">
      <c r="B165" s="36"/>
      <c r="N165" s="36"/>
    </row>
    <row r="166" spans="2:14" x14ac:dyDescent="0.2">
      <c r="B166" s="36"/>
      <c r="N166" s="36"/>
    </row>
    <row r="167" spans="2:14" x14ac:dyDescent="0.2">
      <c r="B167" s="36"/>
      <c r="N167" s="36"/>
    </row>
    <row r="168" spans="2:14" x14ac:dyDescent="0.2"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</row>
    <row r="169" spans="2:14" x14ac:dyDescent="0.2">
      <c r="B169" s="36"/>
      <c r="N169" s="36"/>
    </row>
    <row r="170" spans="2:14" x14ac:dyDescent="0.2">
      <c r="B170" s="36"/>
    </row>
    <row r="171" spans="2:14" x14ac:dyDescent="0.2">
      <c r="B171" s="36"/>
    </row>
    <row r="172" spans="2:14" x14ac:dyDescent="0.2">
      <c r="B172" s="36"/>
    </row>
  </sheetData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8" tint="-0.249977111117893"/>
  </sheetPr>
  <dimension ref="A1:AC150"/>
  <sheetViews>
    <sheetView showGridLines="0" zoomScale="80" zoomScaleNormal="80" workbookViewId="0"/>
  </sheetViews>
  <sheetFormatPr defaultRowHeight="12.75" x14ac:dyDescent="0.2"/>
  <cols>
    <col min="1" max="1" width="9.140625" style="4"/>
    <col min="2" max="2" width="12.140625" style="4" bestFit="1" customWidth="1"/>
    <col min="3" max="7" width="13.85546875" style="4" bestFit="1" customWidth="1"/>
    <col min="8" max="9" width="12" style="4" bestFit="1" customWidth="1"/>
    <col min="10" max="11" width="13.5703125" style="4" bestFit="1" customWidth="1"/>
    <col min="12" max="13" width="15.7109375" style="4" bestFit="1" customWidth="1"/>
    <col min="14" max="14" width="12" bestFit="1" customWidth="1"/>
    <col min="16" max="16" width="10.85546875" bestFit="1" customWidth="1"/>
    <col min="17" max="24" width="9.140625" style="138"/>
    <col min="25" max="25" width="10.140625" style="138" bestFit="1" customWidth="1"/>
    <col min="26" max="26" width="9.140625" style="138"/>
    <col min="27" max="27" width="10.5703125" style="138" bestFit="1" customWidth="1"/>
    <col min="28" max="28" width="10.140625" style="138" bestFit="1" customWidth="1"/>
    <col min="29" max="29" width="9.140625" style="138"/>
  </cols>
  <sheetData>
    <row r="1" spans="1:29" ht="15.75" x14ac:dyDescent="0.2">
      <c r="A1" s="64" t="str">
        <f>"DEMANDA E OFERTA - "&amp;UPPER(TEXT($P$1,"mmmmmmmmmm"))&amp;"/"&amp;TEXT($P$1,"aaaa")</f>
        <v>DEMANDA E OFERTA - JANEIRO/2019</v>
      </c>
      <c r="P1" s="62">
        <f>'ASK e RPK_doméstico'!$P$1</f>
        <v>43466</v>
      </c>
    </row>
    <row r="2" spans="1:29" ht="15.75" x14ac:dyDescent="0.2">
      <c r="A2" s="6" t="s">
        <v>24</v>
      </c>
      <c r="B2" s="3"/>
      <c r="C2" s="3"/>
      <c r="D2" s="3"/>
      <c r="E2" s="3"/>
      <c r="F2" s="3"/>
      <c r="G2" s="2"/>
      <c r="H2" s="2"/>
      <c r="I2" s="2"/>
      <c r="J2" s="20"/>
      <c r="K2" s="20"/>
      <c r="L2" s="20"/>
      <c r="M2" s="20"/>
    </row>
    <row r="3" spans="1:29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29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29" ht="15.75" x14ac:dyDescent="0.2">
      <c r="A5" s="6" t="s">
        <v>20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P5" s="21" t="s">
        <v>21</v>
      </c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</row>
    <row r="6" spans="1:29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P6" s="22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40"/>
    </row>
    <row r="7" spans="1:29" ht="15" x14ac:dyDescent="0.2">
      <c r="A7" s="23"/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5" t="s">
        <v>14</v>
      </c>
      <c r="M7" s="5" t="s">
        <v>15</v>
      </c>
      <c r="N7" s="5" t="s">
        <v>3</v>
      </c>
      <c r="P7" s="24"/>
      <c r="Q7" s="141" t="s">
        <v>4</v>
      </c>
      <c r="R7" s="141" t="s">
        <v>5</v>
      </c>
      <c r="S7" s="141" t="s">
        <v>6</v>
      </c>
      <c r="T7" s="141" t="s">
        <v>7</v>
      </c>
      <c r="U7" s="141" t="s">
        <v>8</v>
      </c>
      <c r="V7" s="141" t="s">
        <v>9</v>
      </c>
      <c r="W7" s="141" t="s">
        <v>10</v>
      </c>
      <c r="X7" s="141" t="s">
        <v>11</v>
      </c>
      <c r="Y7" s="141" t="s">
        <v>12</v>
      </c>
      <c r="Z7" s="141" t="s">
        <v>13</v>
      </c>
      <c r="AA7" s="141" t="s">
        <v>14</v>
      </c>
      <c r="AB7" s="141" t="s">
        <v>15</v>
      </c>
      <c r="AC7" s="141" t="s">
        <v>3</v>
      </c>
    </row>
    <row r="8" spans="1:29" x14ac:dyDescent="0.2">
      <c r="A8" s="7">
        <v>2000</v>
      </c>
      <c r="B8" s="42">
        <v>2606940</v>
      </c>
      <c r="C8" s="42">
        <v>2242019</v>
      </c>
      <c r="D8" s="42">
        <v>2440924</v>
      </c>
      <c r="E8" s="42">
        <v>2419963</v>
      </c>
      <c r="F8" s="42">
        <v>2336653</v>
      </c>
      <c r="G8" s="42">
        <v>2299528</v>
      </c>
      <c r="H8" s="42">
        <v>2751405</v>
      </c>
      <c r="I8" s="42">
        <v>2430219</v>
      </c>
      <c r="J8" s="42">
        <v>2270035</v>
      </c>
      <c r="K8" s="42">
        <v>2445799</v>
      </c>
      <c r="L8" s="42">
        <v>2332545</v>
      </c>
      <c r="M8" s="42">
        <v>2469944</v>
      </c>
      <c r="N8" s="26">
        <f>SUM(B8:M8)</f>
        <v>29045974</v>
      </c>
      <c r="P8" s="27">
        <v>2000</v>
      </c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3"/>
      <c r="AB8" s="142"/>
      <c r="AC8" s="142"/>
    </row>
    <row r="9" spans="1:29" x14ac:dyDescent="0.2">
      <c r="A9" s="7">
        <v>2001</v>
      </c>
      <c r="B9" s="42">
        <v>2613998</v>
      </c>
      <c r="C9" s="42">
        <v>2217265</v>
      </c>
      <c r="D9" s="42">
        <v>2494131</v>
      </c>
      <c r="E9" s="42">
        <v>2441424</v>
      </c>
      <c r="F9" s="42">
        <v>2438901</v>
      </c>
      <c r="G9" s="42">
        <v>2481632</v>
      </c>
      <c r="H9" s="42">
        <v>3076157</v>
      </c>
      <c r="I9" s="42">
        <v>2793725</v>
      </c>
      <c r="J9" s="42">
        <v>2536652</v>
      </c>
      <c r="K9" s="42">
        <v>2676059</v>
      </c>
      <c r="L9" s="42">
        <v>2464986</v>
      </c>
      <c r="M9" s="42">
        <v>2588181</v>
      </c>
      <c r="N9" s="26">
        <f t="shared" ref="N9:N18" si="0">SUM(B9:M9)</f>
        <v>30823111</v>
      </c>
      <c r="P9" s="27">
        <f>P8+1</f>
        <v>2001</v>
      </c>
      <c r="Q9" s="135">
        <f>IF(B9&lt;&gt;"",IF(B8&lt;&gt;"",(B9/B8-1)*100,"-"),"-")</f>
        <v>0.2707388739288108</v>
      </c>
      <c r="R9" s="135">
        <f t="shared" ref="R9:AB23" si="1">IF(C9&lt;&gt;"",IF(C8&lt;&gt;"",(C9/C8-1)*100,"-"),"-")</f>
        <v>-1.1040941223067202</v>
      </c>
      <c r="S9" s="135">
        <f t="shared" si="1"/>
        <v>2.1797892929071194</v>
      </c>
      <c r="T9" s="135">
        <f t="shared" si="1"/>
        <v>0.88683174081587435</v>
      </c>
      <c r="U9" s="135">
        <f t="shared" si="1"/>
        <v>4.3758315847496343</v>
      </c>
      <c r="V9" s="135">
        <f t="shared" si="1"/>
        <v>7.9191903729808999</v>
      </c>
      <c r="W9" s="135">
        <f t="shared" si="1"/>
        <v>11.803133308255243</v>
      </c>
      <c r="X9" s="135">
        <f t="shared" si="1"/>
        <v>14.95774660637581</v>
      </c>
      <c r="Y9" s="135">
        <f t="shared" si="1"/>
        <v>11.74506119949692</v>
      </c>
      <c r="Z9" s="135">
        <f t="shared" si="1"/>
        <v>9.4145103501964034</v>
      </c>
      <c r="AA9" s="135">
        <f t="shared" si="1"/>
        <v>5.6779611968901023</v>
      </c>
      <c r="AB9" s="135">
        <f t="shared" si="1"/>
        <v>4.7870316088137965</v>
      </c>
      <c r="AC9" s="136">
        <f>IF(COUNTIF(Q9:AB9,"-")=0,IF(N9&lt;&gt;"",IF(N8&lt;&gt;"",(N9/N8-1)*100,"-"),"-"),"-")</f>
        <v>6.1183591226791068</v>
      </c>
    </row>
    <row r="10" spans="1:29" x14ac:dyDescent="0.2">
      <c r="A10" s="7">
        <v>2002</v>
      </c>
      <c r="B10" s="42">
        <v>2836853</v>
      </c>
      <c r="C10" s="42">
        <v>2315017</v>
      </c>
      <c r="D10" s="42">
        <v>2524522</v>
      </c>
      <c r="E10" s="42">
        <v>2592042</v>
      </c>
      <c r="F10" s="42">
        <v>2747650</v>
      </c>
      <c r="G10" s="42">
        <v>2692280</v>
      </c>
      <c r="H10" s="42">
        <v>3086633</v>
      </c>
      <c r="I10" s="42">
        <v>2614671</v>
      </c>
      <c r="J10" s="42">
        <v>2445090</v>
      </c>
      <c r="K10" s="42">
        <v>2414229</v>
      </c>
      <c r="L10" s="42">
        <v>2362948</v>
      </c>
      <c r="M10" s="42">
        <v>2386888</v>
      </c>
      <c r="N10" s="26">
        <f t="shared" si="0"/>
        <v>31018823</v>
      </c>
      <c r="P10" s="27">
        <f t="shared" ref="P10:P27" si="2">P9+1</f>
        <v>2002</v>
      </c>
      <c r="Q10" s="135">
        <f t="shared" ref="Q10" si="3">IF(B10&lt;&gt;"",IF(B9&lt;&gt;"",(B10/B9-1)*100,"-"),"-")</f>
        <v>8.5254464617035008</v>
      </c>
      <c r="R10" s="135">
        <f t="shared" si="1"/>
        <v>4.4086746509776731</v>
      </c>
      <c r="S10" s="135">
        <f t="shared" si="1"/>
        <v>1.2185005518956293</v>
      </c>
      <c r="T10" s="135">
        <f t="shared" si="1"/>
        <v>6.1692684269508247</v>
      </c>
      <c r="U10" s="135">
        <f t="shared" si="1"/>
        <v>12.659349436487988</v>
      </c>
      <c r="V10" s="135">
        <f t="shared" si="1"/>
        <v>8.4882851284960879</v>
      </c>
      <c r="W10" s="135">
        <f t="shared" si="1"/>
        <v>0.34055478962875529</v>
      </c>
      <c r="X10" s="135">
        <f t="shared" si="1"/>
        <v>-6.4091490751595037</v>
      </c>
      <c r="Y10" s="135">
        <f t="shared" si="1"/>
        <v>-3.6095609488412284</v>
      </c>
      <c r="Z10" s="135">
        <f t="shared" si="1"/>
        <v>-9.7841639515421797</v>
      </c>
      <c r="AA10" s="135">
        <f t="shared" si="1"/>
        <v>-4.139496126955688</v>
      </c>
      <c r="AB10" s="135">
        <f t="shared" si="1"/>
        <v>-7.7773926939421978</v>
      </c>
      <c r="AC10" s="136">
        <f t="shared" ref="AC10" si="4">IF(COUNTIF(Q10:AB10,"-")=0,IF(N10&lt;&gt;"",IF(N9&lt;&gt;"",(N10/N9-1)*100,"-"),"-"),"-")</f>
        <v>0.6349521305620387</v>
      </c>
    </row>
    <row r="11" spans="1:29" x14ac:dyDescent="0.2">
      <c r="A11" s="7">
        <v>2003</v>
      </c>
      <c r="B11" s="42">
        <v>2425163</v>
      </c>
      <c r="C11" s="42">
        <v>2172260</v>
      </c>
      <c r="D11" s="42">
        <v>2388897</v>
      </c>
      <c r="E11" s="42">
        <v>2497112</v>
      </c>
      <c r="F11" s="42">
        <v>2287667</v>
      </c>
      <c r="G11" s="42">
        <v>2209734</v>
      </c>
      <c r="H11" s="42">
        <v>2680294</v>
      </c>
      <c r="I11" s="42">
        <v>2476219</v>
      </c>
      <c r="J11" s="42">
        <v>2394595</v>
      </c>
      <c r="K11" s="42">
        <v>2560402</v>
      </c>
      <c r="L11" s="42">
        <v>2470256</v>
      </c>
      <c r="M11" s="42">
        <v>2551058</v>
      </c>
      <c r="N11" s="26">
        <f t="shared" ref="N11" si="5">SUM(B11:M11)</f>
        <v>29113657</v>
      </c>
      <c r="P11" s="27">
        <f t="shared" si="2"/>
        <v>2003</v>
      </c>
      <c r="Q11" s="135">
        <f t="shared" ref="Q11" si="6">IF(B11&lt;&gt;"",IF(B10&lt;&gt;"",(B11/B10-1)*100,"-"),"-")</f>
        <v>-14.512207717495407</v>
      </c>
      <c r="R11" s="135">
        <f t="shared" ref="R11" si="7">IF(C11&lt;&gt;"",IF(C10&lt;&gt;"",(C11/C10-1)*100,"-"),"-")</f>
        <v>-6.1665637876525352</v>
      </c>
      <c r="S11" s="135">
        <f t="shared" ref="S11" si="8">IF(D11&lt;&gt;"",IF(D10&lt;&gt;"",(D11/D10-1)*100,"-"),"-")</f>
        <v>-5.3723041431209539</v>
      </c>
      <c r="T11" s="135">
        <f t="shared" ref="T11" si="9">IF(E11&lt;&gt;"",IF(E10&lt;&gt;"",(E11/E10-1)*100,"-"),"-")</f>
        <v>-3.6623634956532314</v>
      </c>
      <c r="U11" s="135">
        <f t="shared" ref="U11" si="10">IF(F11&lt;&gt;"",IF(F10&lt;&gt;"",(F11/F10-1)*100,"-"),"-")</f>
        <v>-16.740960457117904</v>
      </c>
      <c r="V11" s="135">
        <f t="shared" ref="V11" si="11">IF(G11&lt;&gt;"",IF(G10&lt;&gt;"",(G11/G10-1)*100,"-"),"-")</f>
        <v>-17.923321497021117</v>
      </c>
      <c r="W11" s="135">
        <f t="shared" ref="W11" si="12">IF(H11&lt;&gt;"",IF(H10&lt;&gt;"",(H11/H10-1)*100,"-"),"-")</f>
        <v>-13.164474040159613</v>
      </c>
      <c r="X11" s="135">
        <f t="shared" ref="X11" si="13">IF(I11&lt;&gt;"",IF(I10&lt;&gt;"",(I11/I10-1)*100,"-"),"-")</f>
        <v>-5.2951977514570707</v>
      </c>
      <c r="Y11" s="135">
        <f t="shared" ref="Y11" si="14">IF(J11&lt;&gt;"",IF(J10&lt;&gt;"",(J11/J10-1)*100,"-"),"-")</f>
        <v>-2.065159155695695</v>
      </c>
      <c r="Z11" s="135">
        <f t="shared" ref="Z11" si="15">IF(K11&lt;&gt;"",IF(K10&lt;&gt;"",(K11/K10-1)*100,"-"),"-")</f>
        <v>6.0546451890023611</v>
      </c>
      <c r="AA11" s="135">
        <f t="shared" ref="AA11" si="16">IF(L11&lt;&gt;"",IF(L10&lt;&gt;"",(L11/L10-1)*100,"-"),"-")</f>
        <v>4.5412764055747346</v>
      </c>
      <c r="AB11" s="135">
        <f t="shared" ref="AB11" si="17">IF(M11&lt;&gt;"",IF(M10&lt;&gt;"",(M11/M10-1)*100,"-"),"-")</f>
        <v>6.8779934374801011</v>
      </c>
      <c r="AC11" s="136">
        <f t="shared" ref="AC11" si="18">IF(COUNTIF(Q11:AB11,"-")=0,IF(N11&lt;&gt;"",IF(N10&lt;&gt;"",(N11/N10-1)*100,"-"),"-"),"-")</f>
        <v>-6.1419674112070606</v>
      </c>
    </row>
    <row r="12" spans="1:29" x14ac:dyDescent="0.2">
      <c r="A12" s="7">
        <v>2004</v>
      </c>
      <c r="B12" s="42">
        <v>2657233</v>
      </c>
      <c r="C12" s="42">
        <v>2330747</v>
      </c>
      <c r="D12" s="42">
        <v>2481153</v>
      </c>
      <c r="E12" s="42">
        <v>2536520</v>
      </c>
      <c r="F12" s="42">
        <v>2622554</v>
      </c>
      <c r="G12" s="42">
        <v>2577794</v>
      </c>
      <c r="H12" s="42">
        <v>3020006</v>
      </c>
      <c r="I12" s="42">
        <v>2818921</v>
      </c>
      <c r="J12" s="42">
        <v>2647705</v>
      </c>
      <c r="K12" s="42">
        <v>2794739</v>
      </c>
      <c r="L12" s="42">
        <v>2736455</v>
      </c>
      <c r="M12" s="42">
        <v>2850000</v>
      </c>
      <c r="N12" s="26">
        <f t="shared" ref="N12" si="19">SUM(B12:M12)</f>
        <v>32073827</v>
      </c>
      <c r="P12" s="27">
        <f t="shared" si="2"/>
        <v>2004</v>
      </c>
      <c r="Q12" s="135">
        <f t="shared" ref="Q12" si="20">IF(B12&lt;&gt;"",IF(B11&lt;&gt;"",(B12/B11-1)*100,"-"),"-")</f>
        <v>9.5692536955247931</v>
      </c>
      <c r="R12" s="135">
        <f t="shared" ref="R12" si="21">IF(C12&lt;&gt;"",IF(C11&lt;&gt;"",(C12/C11-1)*100,"-"),"-")</f>
        <v>7.2959498402585421</v>
      </c>
      <c r="S12" s="135">
        <f t="shared" ref="S12" si="22">IF(D12&lt;&gt;"",IF(D11&lt;&gt;"",(D12/D11-1)*100,"-"),"-")</f>
        <v>3.8618659573853575</v>
      </c>
      <c r="T12" s="135">
        <f t="shared" ref="T12" si="23">IF(E12&lt;&gt;"",IF(E11&lt;&gt;"",(E12/E11-1)*100,"-"),"-")</f>
        <v>1.5781430708754707</v>
      </c>
      <c r="U12" s="135">
        <f t="shared" ref="U12" si="24">IF(F12&lt;&gt;"",IF(F11&lt;&gt;"",(F12/F11-1)*100,"-"),"-")</f>
        <v>14.638800140055341</v>
      </c>
      <c r="V12" s="135">
        <f t="shared" ref="V12" si="25">IF(G12&lt;&gt;"",IF(G11&lt;&gt;"",(G12/G11-1)*100,"-"),"-")</f>
        <v>16.65630342837645</v>
      </c>
      <c r="W12" s="135">
        <f t="shared" ref="W12" si="26">IF(H12&lt;&gt;"",IF(H11&lt;&gt;"",(H12/H11-1)*100,"-"),"-")</f>
        <v>12.674430491580392</v>
      </c>
      <c r="X12" s="135">
        <f t="shared" ref="X12" si="27">IF(I12&lt;&gt;"",IF(I11&lt;&gt;"",(I12/I11-1)*100,"-"),"-")</f>
        <v>13.839729038505876</v>
      </c>
      <c r="Y12" s="135">
        <f t="shared" ref="Y12" si="28">IF(J12&lt;&gt;"",IF(J11&lt;&gt;"",(J12/J11-1)*100,"-"),"-")</f>
        <v>10.570054643895933</v>
      </c>
      <c r="Z12" s="135">
        <f t="shared" ref="Z12" si="29">IF(K12&lt;&gt;"",IF(K11&lt;&gt;"",(K12/K11-1)*100,"-"),"-")</f>
        <v>9.1523518572474103</v>
      </c>
      <c r="AA12" s="135">
        <f t="shared" ref="AA12" si="30">IF(L12&lt;&gt;"",IF(L11&lt;&gt;"",(L12/L11-1)*100,"-"),"-")</f>
        <v>10.776170566937182</v>
      </c>
      <c r="AB12" s="135">
        <f t="shared" ref="AB12" si="31">IF(M12&lt;&gt;"",IF(M11&lt;&gt;"",(M12/M11-1)*100,"-"),"-")</f>
        <v>11.718353718339603</v>
      </c>
      <c r="AC12" s="136">
        <f t="shared" ref="AC12" si="32">IF(COUNTIF(Q12:AB12,"-")=0,IF(N12&lt;&gt;"",IF(N11&lt;&gt;"",(N12/N11-1)*100,"-"),"-"),"-")</f>
        <v>10.167633698507883</v>
      </c>
    </row>
    <row r="13" spans="1:29" x14ac:dyDescent="0.2">
      <c r="A13" s="7">
        <v>2005</v>
      </c>
      <c r="B13" s="42">
        <v>3117797</v>
      </c>
      <c r="C13" s="42">
        <v>2624603</v>
      </c>
      <c r="D13" s="42">
        <v>3052303</v>
      </c>
      <c r="E13" s="42">
        <v>2995610</v>
      </c>
      <c r="F13" s="42">
        <v>3128942</v>
      </c>
      <c r="G13" s="42">
        <v>3017205</v>
      </c>
      <c r="H13" s="42">
        <v>3771697</v>
      </c>
      <c r="I13" s="42">
        <v>3309794</v>
      </c>
      <c r="J13" s="42">
        <v>3379183</v>
      </c>
      <c r="K13" s="42">
        <v>3590117</v>
      </c>
      <c r="L13" s="42">
        <v>3223719</v>
      </c>
      <c r="M13" s="42">
        <v>3508866</v>
      </c>
      <c r="N13" s="26">
        <f t="shared" si="0"/>
        <v>38719836</v>
      </c>
      <c r="P13" s="27">
        <f t="shared" si="2"/>
        <v>2005</v>
      </c>
      <c r="Q13" s="135">
        <f t="shared" ref="Q13:R23" si="33">IF(B13&lt;&gt;"",IF(B12&lt;&gt;"",(B13/B12-1)*100,"-"),"-")</f>
        <v>17.332465764199068</v>
      </c>
      <c r="R13" s="135">
        <f t="shared" si="1"/>
        <v>12.607803420963325</v>
      </c>
      <c r="S13" s="135">
        <f t="shared" si="1"/>
        <v>23.019539705935109</v>
      </c>
      <c r="T13" s="135">
        <f t="shared" si="1"/>
        <v>18.099206787251831</v>
      </c>
      <c r="U13" s="135">
        <f t="shared" si="1"/>
        <v>19.308963704846494</v>
      </c>
      <c r="V13" s="135">
        <f t="shared" si="1"/>
        <v>17.046009107011663</v>
      </c>
      <c r="W13" s="135">
        <f t="shared" si="1"/>
        <v>24.89038101248806</v>
      </c>
      <c r="X13" s="135">
        <f t="shared" si="1"/>
        <v>17.413506799232749</v>
      </c>
      <c r="Y13" s="135">
        <f t="shared" si="1"/>
        <v>27.626869307570146</v>
      </c>
      <c r="Z13" s="135">
        <f t="shared" si="1"/>
        <v>28.459831132710423</v>
      </c>
      <c r="AA13" s="135">
        <f t="shared" si="1"/>
        <v>17.806395500748231</v>
      </c>
      <c r="AB13" s="135">
        <f t="shared" si="1"/>
        <v>23.118105263157894</v>
      </c>
      <c r="AC13" s="136">
        <f t="shared" ref="AC13:AC27" si="34">IF(COUNTIF(Q13:AB13,"-")=0,IF(N13&lt;&gt;"",IF(N12&lt;&gt;"",(N13/N12-1)*100,"-"),"-"),"-")</f>
        <v>20.720972897933265</v>
      </c>
    </row>
    <row r="14" spans="1:29" x14ac:dyDescent="0.2">
      <c r="A14" s="7">
        <v>2006</v>
      </c>
      <c r="B14" s="42">
        <v>3804190</v>
      </c>
      <c r="C14" s="42">
        <v>3103171</v>
      </c>
      <c r="D14" s="42">
        <v>3521490</v>
      </c>
      <c r="E14" s="42">
        <v>3457275</v>
      </c>
      <c r="F14" s="42">
        <v>3648357</v>
      </c>
      <c r="G14" s="42">
        <v>3590754</v>
      </c>
      <c r="H14" s="42">
        <v>3847278</v>
      </c>
      <c r="I14" s="42">
        <v>3621498</v>
      </c>
      <c r="J14" s="42">
        <v>3613596</v>
      </c>
      <c r="K14" s="42">
        <v>3760895</v>
      </c>
      <c r="L14" s="42">
        <v>3462000</v>
      </c>
      <c r="M14" s="42">
        <v>3760694</v>
      </c>
      <c r="N14" s="26">
        <f t="shared" si="0"/>
        <v>43191198</v>
      </c>
      <c r="P14" s="27">
        <f t="shared" si="2"/>
        <v>2006</v>
      </c>
      <c r="Q14" s="135">
        <f t="shared" si="33"/>
        <v>22.01532043298522</v>
      </c>
      <c r="R14" s="135">
        <f t="shared" si="1"/>
        <v>18.233919568026092</v>
      </c>
      <c r="S14" s="135">
        <f t="shared" si="1"/>
        <v>15.371573529888739</v>
      </c>
      <c r="T14" s="135">
        <f t="shared" si="1"/>
        <v>15.411385327195459</v>
      </c>
      <c r="U14" s="135">
        <f t="shared" si="1"/>
        <v>16.600339667529784</v>
      </c>
      <c r="V14" s="135">
        <f t="shared" si="1"/>
        <v>19.009281769054475</v>
      </c>
      <c r="W14" s="135">
        <f t="shared" si="1"/>
        <v>2.0038990406705537</v>
      </c>
      <c r="X14" s="135">
        <f t="shared" si="1"/>
        <v>9.4176253869576065</v>
      </c>
      <c r="Y14" s="135">
        <f t="shared" si="1"/>
        <v>6.936972635101446</v>
      </c>
      <c r="Z14" s="135">
        <f t="shared" si="1"/>
        <v>4.7568923241220196</v>
      </c>
      <c r="AA14" s="135">
        <f t="shared" si="1"/>
        <v>7.3914941097533715</v>
      </c>
      <c r="AB14" s="135">
        <f t="shared" si="1"/>
        <v>7.1769055871611975</v>
      </c>
      <c r="AC14" s="136">
        <f t="shared" si="34"/>
        <v>11.547987961519258</v>
      </c>
    </row>
    <row r="15" spans="1:29" x14ac:dyDescent="0.2">
      <c r="A15" s="7">
        <v>2007</v>
      </c>
      <c r="B15" s="42">
        <v>4144037</v>
      </c>
      <c r="C15" s="42">
        <v>3466395</v>
      </c>
      <c r="D15" s="42">
        <v>3864806</v>
      </c>
      <c r="E15" s="42">
        <v>4137665</v>
      </c>
      <c r="F15" s="42">
        <v>4125575</v>
      </c>
      <c r="G15" s="42">
        <v>3955186</v>
      </c>
      <c r="H15" s="42">
        <v>3997674</v>
      </c>
      <c r="I15" s="42">
        <v>3410135</v>
      </c>
      <c r="J15" s="42">
        <v>3690701</v>
      </c>
      <c r="K15" s="42">
        <v>4217616</v>
      </c>
      <c r="L15" s="42">
        <v>4067634</v>
      </c>
      <c r="M15" s="42">
        <v>4288522</v>
      </c>
      <c r="N15" s="26">
        <f t="shared" si="0"/>
        <v>47365946</v>
      </c>
      <c r="P15" s="27">
        <f t="shared" si="2"/>
        <v>2007</v>
      </c>
      <c r="Q15" s="135">
        <f t="shared" si="33"/>
        <v>8.9334917551436632</v>
      </c>
      <c r="R15" s="135">
        <f t="shared" si="1"/>
        <v>11.704930214931753</v>
      </c>
      <c r="S15" s="135">
        <f t="shared" si="1"/>
        <v>9.749168675759412</v>
      </c>
      <c r="T15" s="135">
        <f t="shared" si="1"/>
        <v>19.679950249835485</v>
      </c>
      <c r="U15" s="135">
        <f t="shared" si="1"/>
        <v>13.080353704420911</v>
      </c>
      <c r="V15" s="135">
        <f t="shared" si="1"/>
        <v>10.149177582201396</v>
      </c>
      <c r="W15" s="135">
        <f t="shared" si="1"/>
        <v>3.9091534326347155</v>
      </c>
      <c r="X15" s="135">
        <f t="shared" si="1"/>
        <v>-5.8363417569193725</v>
      </c>
      <c r="Y15" s="135">
        <f t="shared" si="1"/>
        <v>2.1337471039928113</v>
      </c>
      <c r="Z15" s="135">
        <f t="shared" si="1"/>
        <v>12.143944460028798</v>
      </c>
      <c r="AA15" s="135">
        <f t="shared" si="1"/>
        <v>17.49376083188907</v>
      </c>
      <c r="AB15" s="135">
        <f t="shared" si="1"/>
        <v>14.035388149102257</v>
      </c>
      <c r="AC15" s="136">
        <f t="shared" si="34"/>
        <v>9.6657379126182228</v>
      </c>
    </row>
    <row r="16" spans="1:29" x14ac:dyDescent="0.2">
      <c r="A16" s="7">
        <v>2008</v>
      </c>
      <c r="B16" s="42">
        <v>4367483</v>
      </c>
      <c r="C16" s="42">
        <v>3836264</v>
      </c>
      <c r="D16" s="42">
        <v>4126051</v>
      </c>
      <c r="E16" s="42">
        <v>4297721</v>
      </c>
      <c r="F16" s="42">
        <v>4638344</v>
      </c>
      <c r="G16" s="42">
        <v>4276562</v>
      </c>
      <c r="H16" s="42">
        <v>4368178</v>
      </c>
      <c r="I16" s="42">
        <v>4012535</v>
      </c>
      <c r="J16" s="42">
        <v>3887914</v>
      </c>
      <c r="K16" s="42">
        <v>3987614</v>
      </c>
      <c r="L16" s="42">
        <v>3944525</v>
      </c>
      <c r="M16" s="42">
        <v>4378076</v>
      </c>
      <c r="N16" s="26">
        <f t="shared" si="0"/>
        <v>50121267</v>
      </c>
      <c r="P16" s="27">
        <f t="shared" si="2"/>
        <v>2008</v>
      </c>
      <c r="Q16" s="135">
        <f t="shared" si="33"/>
        <v>5.3919885367818887</v>
      </c>
      <c r="R16" s="135">
        <f t="shared" si="1"/>
        <v>10.670134246097174</v>
      </c>
      <c r="S16" s="135">
        <f t="shared" si="1"/>
        <v>6.7595889677256826</v>
      </c>
      <c r="T16" s="135">
        <f t="shared" si="1"/>
        <v>3.8682686974416791</v>
      </c>
      <c r="U16" s="135">
        <f t="shared" si="1"/>
        <v>12.429031104755083</v>
      </c>
      <c r="V16" s="135">
        <f t="shared" si="1"/>
        <v>8.125433291885642</v>
      </c>
      <c r="W16" s="135">
        <f t="shared" si="1"/>
        <v>9.2679893357987773</v>
      </c>
      <c r="X16" s="135">
        <f t="shared" si="1"/>
        <v>17.6649898024565</v>
      </c>
      <c r="Y16" s="135">
        <f t="shared" si="1"/>
        <v>5.3435106230496521</v>
      </c>
      <c r="Z16" s="135">
        <f t="shared" si="1"/>
        <v>-5.4533651238045433</v>
      </c>
      <c r="AA16" s="135">
        <f t="shared" si="1"/>
        <v>-3.0265505696923545</v>
      </c>
      <c r="AB16" s="135">
        <f t="shared" si="1"/>
        <v>2.088225267353172</v>
      </c>
      <c r="AC16" s="136">
        <f t="shared" si="34"/>
        <v>5.817092727336215</v>
      </c>
    </row>
    <row r="17" spans="1:29" x14ac:dyDescent="0.2">
      <c r="A17" s="7">
        <v>2009</v>
      </c>
      <c r="B17" s="42">
        <v>4670367</v>
      </c>
      <c r="C17" s="42">
        <v>3715442</v>
      </c>
      <c r="D17" s="42">
        <v>4195973</v>
      </c>
      <c r="E17" s="42">
        <v>4301155</v>
      </c>
      <c r="F17" s="42">
        <v>4350817</v>
      </c>
      <c r="G17" s="42">
        <v>4495254</v>
      </c>
      <c r="H17" s="42">
        <v>5320903</v>
      </c>
      <c r="I17" s="42">
        <v>4651536</v>
      </c>
      <c r="J17" s="42">
        <v>4926285</v>
      </c>
      <c r="K17" s="42">
        <v>5555843</v>
      </c>
      <c r="L17" s="42">
        <v>5218382</v>
      </c>
      <c r="M17" s="42">
        <v>5721715</v>
      </c>
      <c r="N17" s="26">
        <f t="shared" si="0"/>
        <v>57123672</v>
      </c>
      <c r="P17" s="27">
        <f t="shared" si="2"/>
        <v>2009</v>
      </c>
      <c r="Q17" s="135">
        <f t="shared" si="33"/>
        <v>6.9349783387823161</v>
      </c>
      <c r="R17" s="135">
        <f t="shared" si="1"/>
        <v>-3.1494704222649994</v>
      </c>
      <c r="S17" s="135">
        <f t="shared" si="1"/>
        <v>1.6946470123612167</v>
      </c>
      <c r="T17" s="135">
        <f t="shared" si="1"/>
        <v>7.9902813607501955E-2</v>
      </c>
      <c r="U17" s="135">
        <f t="shared" si="1"/>
        <v>-6.1989149575796931</v>
      </c>
      <c r="V17" s="135">
        <f t="shared" si="1"/>
        <v>5.1137338824972067</v>
      </c>
      <c r="W17" s="135">
        <f t="shared" si="1"/>
        <v>21.810580979071826</v>
      </c>
      <c r="X17" s="135">
        <f t="shared" si="1"/>
        <v>15.925119656277143</v>
      </c>
      <c r="Y17" s="135">
        <f t="shared" si="1"/>
        <v>26.707663801205484</v>
      </c>
      <c r="Z17" s="135">
        <f t="shared" si="1"/>
        <v>39.327502611837552</v>
      </c>
      <c r="AA17" s="135">
        <f t="shared" si="1"/>
        <v>32.294306665568094</v>
      </c>
      <c r="AB17" s="135">
        <f t="shared" si="1"/>
        <v>30.69017075080469</v>
      </c>
      <c r="AC17" s="136">
        <f t="shared" si="34"/>
        <v>13.970925754929532</v>
      </c>
    </row>
    <row r="18" spans="1:29" x14ac:dyDescent="0.2">
      <c r="A18" s="7">
        <v>2010</v>
      </c>
      <c r="B18" s="42">
        <v>5992961</v>
      </c>
      <c r="C18" s="42">
        <v>5116125</v>
      </c>
      <c r="D18" s="42">
        <v>5591291</v>
      </c>
      <c r="E18" s="42">
        <v>5386851</v>
      </c>
      <c r="F18" s="42">
        <v>5306331</v>
      </c>
      <c r="G18" s="42">
        <v>5427173</v>
      </c>
      <c r="H18" s="42">
        <v>6206745</v>
      </c>
      <c r="I18" s="42">
        <v>6110417</v>
      </c>
      <c r="J18" s="42">
        <v>6129359</v>
      </c>
      <c r="K18" s="42">
        <v>6299360</v>
      </c>
      <c r="L18" s="42">
        <v>6062867</v>
      </c>
      <c r="M18" s="42">
        <v>6518549</v>
      </c>
      <c r="N18" s="26">
        <f t="shared" si="0"/>
        <v>70148029</v>
      </c>
      <c r="P18" s="27">
        <f t="shared" si="2"/>
        <v>2010</v>
      </c>
      <c r="Q18" s="135">
        <f t="shared" si="33"/>
        <v>28.318845178548059</v>
      </c>
      <c r="R18" s="135">
        <f t="shared" si="1"/>
        <v>37.69896017755088</v>
      </c>
      <c r="S18" s="135">
        <f t="shared" si="1"/>
        <v>33.253741146570782</v>
      </c>
      <c r="T18" s="135">
        <f t="shared" si="1"/>
        <v>25.241964077090916</v>
      </c>
      <c r="U18" s="135">
        <f t="shared" si="1"/>
        <v>21.961714317104118</v>
      </c>
      <c r="V18" s="135">
        <f t="shared" si="1"/>
        <v>20.731175590967709</v>
      </c>
      <c r="W18" s="135">
        <f t="shared" si="1"/>
        <v>16.648339576947755</v>
      </c>
      <c r="X18" s="135">
        <f t="shared" si="1"/>
        <v>31.363424898786118</v>
      </c>
      <c r="Y18" s="135">
        <f t="shared" si="1"/>
        <v>24.421526566164964</v>
      </c>
      <c r="Z18" s="135">
        <f t="shared" si="1"/>
        <v>13.382613583573178</v>
      </c>
      <c r="AA18" s="135">
        <f t="shared" si="1"/>
        <v>16.182889638972387</v>
      </c>
      <c r="AB18" s="135">
        <f t="shared" si="1"/>
        <v>13.926488823718053</v>
      </c>
      <c r="AC18" s="136">
        <f t="shared" si="34"/>
        <v>22.800279715911831</v>
      </c>
    </row>
    <row r="19" spans="1:29" x14ac:dyDescent="0.2">
      <c r="A19" s="7">
        <v>2011</v>
      </c>
      <c r="B19" s="42">
        <v>7062555</v>
      </c>
      <c r="C19" s="42">
        <v>5760271</v>
      </c>
      <c r="D19" s="42">
        <v>6713846</v>
      </c>
      <c r="E19" s="42">
        <v>6816835</v>
      </c>
      <c r="F19" s="42">
        <v>6586175</v>
      </c>
      <c r="G19" s="42">
        <v>6334316</v>
      </c>
      <c r="H19" s="42">
        <v>7651404</v>
      </c>
      <c r="I19" s="42">
        <v>7028733</v>
      </c>
      <c r="J19" s="42">
        <v>6898379</v>
      </c>
      <c r="K19" s="42">
        <v>6999781</v>
      </c>
      <c r="L19" s="42">
        <v>6839314</v>
      </c>
      <c r="M19" s="42">
        <v>7381186</v>
      </c>
      <c r="N19" s="26">
        <f t="shared" ref="N19:N24" si="35">SUM(B19:M19)</f>
        <v>82072795</v>
      </c>
      <c r="P19" s="27">
        <f t="shared" si="2"/>
        <v>2011</v>
      </c>
      <c r="Q19" s="135">
        <f t="shared" si="33"/>
        <v>17.847504764339362</v>
      </c>
      <c r="R19" s="135">
        <f t="shared" si="1"/>
        <v>12.590505509540906</v>
      </c>
      <c r="S19" s="135">
        <f t="shared" si="1"/>
        <v>20.076848083921938</v>
      </c>
      <c r="T19" s="135">
        <f t="shared" si="1"/>
        <v>26.545824267276007</v>
      </c>
      <c r="U19" s="135">
        <f t="shared" si="1"/>
        <v>24.119188946185233</v>
      </c>
      <c r="V19" s="135">
        <f t="shared" si="1"/>
        <v>16.714834776779732</v>
      </c>
      <c r="W19" s="135">
        <f t="shared" si="1"/>
        <v>23.275629979965352</v>
      </c>
      <c r="X19" s="135">
        <f t="shared" si="1"/>
        <v>15.028696077534477</v>
      </c>
      <c r="Y19" s="135">
        <f t="shared" si="1"/>
        <v>12.546499560557645</v>
      </c>
      <c r="Z19" s="135">
        <f t="shared" si="1"/>
        <v>11.118923192197293</v>
      </c>
      <c r="AA19" s="135">
        <f t="shared" si="1"/>
        <v>12.806597934607499</v>
      </c>
      <c r="AB19" s="135">
        <f t="shared" si="1"/>
        <v>13.23357391345834</v>
      </c>
      <c r="AC19" s="136">
        <f t="shared" si="34"/>
        <v>16.999431302624334</v>
      </c>
    </row>
    <row r="20" spans="1:29" x14ac:dyDescent="0.2">
      <c r="A20" s="7">
        <v>2012</v>
      </c>
      <c r="B20" s="42">
        <v>7809510</v>
      </c>
      <c r="C20" s="42">
        <v>6554355</v>
      </c>
      <c r="D20" s="42">
        <v>6981977</v>
      </c>
      <c r="E20" s="42">
        <v>7300384</v>
      </c>
      <c r="F20" s="42">
        <v>7057684</v>
      </c>
      <c r="G20" s="42">
        <v>7045695</v>
      </c>
      <c r="H20" s="42">
        <v>8388004</v>
      </c>
      <c r="I20" s="42">
        <v>7600758</v>
      </c>
      <c r="J20" s="42">
        <v>7486987</v>
      </c>
      <c r="K20" s="42">
        <v>7564426</v>
      </c>
      <c r="L20" s="42">
        <v>7303720</v>
      </c>
      <c r="M20" s="42">
        <v>7595396</v>
      </c>
      <c r="N20" s="26">
        <f t="shared" si="35"/>
        <v>88688896</v>
      </c>
      <c r="P20" s="27">
        <f t="shared" si="2"/>
        <v>2012</v>
      </c>
      <c r="Q20" s="135">
        <f t="shared" si="33"/>
        <v>10.576271618415722</v>
      </c>
      <c r="R20" s="135">
        <f t="shared" si="1"/>
        <v>13.785531965423159</v>
      </c>
      <c r="S20" s="135">
        <f t="shared" si="1"/>
        <v>3.9937019705247989</v>
      </c>
      <c r="T20" s="135">
        <f t="shared" si="1"/>
        <v>7.0934531934541578</v>
      </c>
      <c r="U20" s="135">
        <f t="shared" si="1"/>
        <v>7.1590718436725487</v>
      </c>
      <c r="V20" s="135">
        <f t="shared" si="1"/>
        <v>11.230557490343074</v>
      </c>
      <c r="W20" s="135">
        <f t="shared" si="1"/>
        <v>9.6269913338780775</v>
      </c>
      <c r="X20" s="135">
        <f t="shared" si="1"/>
        <v>8.1383799896794997</v>
      </c>
      <c r="Y20" s="135">
        <f t="shared" si="1"/>
        <v>8.5325552568219276</v>
      </c>
      <c r="Z20" s="135">
        <f t="shared" si="1"/>
        <v>8.0666095124976032</v>
      </c>
      <c r="AA20" s="135">
        <f t="shared" si="1"/>
        <v>6.7902424132010974</v>
      </c>
      <c r="AB20" s="135">
        <f t="shared" si="1"/>
        <v>2.902108143596438</v>
      </c>
      <c r="AC20" s="136">
        <f t="shared" si="34"/>
        <v>8.0612595196739569</v>
      </c>
    </row>
    <row r="21" spans="1:29" x14ac:dyDescent="0.2">
      <c r="A21" s="7">
        <v>2013</v>
      </c>
      <c r="B21" s="42">
        <v>7929308</v>
      </c>
      <c r="C21" s="42">
        <v>6390397</v>
      </c>
      <c r="D21" s="42">
        <v>7120575</v>
      </c>
      <c r="E21" s="42">
        <v>7102470</v>
      </c>
      <c r="F21" s="42">
        <v>7305942</v>
      </c>
      <c r="G21" s="42">
        <v>7193346</v>
      </c>
      <c r="H21" s="42">
        <v>8179828</v>
      </c>
      <c r="I21" s="42">
        <v>7447621</v>
      </c>
      <c r="J21" s="42">
        <v>7485212</v>
      </c>
      <c r="K21" s="42">
        <v>7939731</v>
      </c>
      <c r="L21" s="42">
        <v>7789294</v>
      </c>
      <c r="M21" s="42">
        <v>8355747</v>
      </c>
      <c r="N21" s="26">
        <f t="shared" si="35"/>
        <v>90239471</v>
      </c>
      <c r="P21" s="27">
        <f t="shared" si="2"/>
        <v>2013</v>
      </c>
      <c r="Q21" s="135">
        <f t="shared" si="33"/>
        <v>1.534001493051429</v>
      </c>
      <c r="R21" s="135">
        <f t="shared" si="1"/>
        <v>-2.5015123532368899</v>
      </c>
      <c r="S21" s="135">
        <f t="shared" si="1"/>
        <v>1.9850824487104513</v>
      </c>
      <c r="T21" s="135">
        <f t="shared" si="1"/>
        <v>-2.7110080784791601</v>
      </c>
      <c r="U21" s="135">
        <f t="shared" si="1"/>
        <v>3.5175561841533254</v>
      </c>
      <c r="V21" s="135">
        <f t="shared" si="1"/>
        <v>2.0956200914175271</v>
      </c>
      <c r="W21" s="135">
        <f t="shared" si="1"/>
        <v>-2.481830003896035</v>
      </c>
      <c r="X21" s="135">
        <f t="shared" si="1"/>
        <v>-2.0147595805576235</v>
      </c>
      <c r="Y21" s="135">
        <f t="shared" si="1"/>
        <v>-2.3707801282413232E-2</v>
      </c>
      <c r="Z21" s="135">
        <f t="shared" si="1"/>
        <v>4.9614471739164445</v>
      </c>
      <c r="AA21" s="135">
        <f t="shared" si="1"/>
        <v>6.6483107238503036</v>
      </c>
      <c r="AB21" s="135">
        <f t="shared" si="1"/>
        <v>10.010682787309566</v>
      </c>
      <c r="AC21" s="136">
        <f t="shared" si="34"/>
        <v>1.7483304787106579</v>
      </c>
    </row>
    <row r="22" spans="1:29" x14ac:dyDescent="0.2">
      <c r="A22" s="7">
        <v>2014</v>
      </c>
      <c r="B22" s="42">
        <v>8694318</v>
      </c>
      <c r="C22" s="42">
        <v>7246071</v>
      </c>
      <c r="D22" s="42">
        <v>7608805</v>
      </c>
      <c r="E22" s="42">
        <v>7686650</v>
      </c>
      <c r="F22" s="42">
        <v>7710359</v>
      </c>
      <c r="G22" s="42">
        <v>7249215</v>
      </c>
      <c r="H22" s="42">
        <v>8323747</v>
      </c>
      <c r="I22" s="42">
        <v>8032390</v>
      </c>
      <c r="J22" s="42">
        <v>7802068</v>
      </c>
      <c r="K22" s="42">
        <v>8461722</v>
      </c>
      <c r="L22" s="42">
        <v>8226021</v>
      </c>
      <c r="M22" s="42">
        <v>8871896</v>
      </c>
      <c r="N22" s="26">
        <f t="shared" si="35"/>
        <v>95913262</v>
      </c>
      <c r="P22" s="27">
        <f t="shared" si="2"/>
        <v>2014</v>
      </c>
      <c r="Q22" s="135">
        <f t="shared" si="33"/>
        <v>9.6478784781723661</v>
      </c>
      <c r="R22" s="135">
        <f t="shared" si="1"/>
        <v>13.389997522845597</v>
      </c>
      <c r="S22" s="135">
        <f t="shared" si="1"/>
        <v>6.8566091923756067</v>
      </c>
      <c r="T22" s="135">
        <f t="shared" si="1"/>
        <v>8.2250259416794425</v>
      </c>
      <c r="U22" s="135">
        <f t="shared" si="1"/>
        <v>5.5354531968635934</v>
      </c>
      <c r="V22" s="135">
        <f t="shared" si="1"/>
        <v>0.77667611150638027</v>
      </c>
      <c r="W22" s="135">
        <f t="shared" si="1"/>
        <v>1.7594379735124122</v>
      </c>
      <c r="X22" s="135">
        <f t="shared" ref="X22:X27" si="36">IF(I22&lt;&gt;"",IF(I21&lt;&gt;"",(I22/I21-1)*100,"-"),"-")</f>
        <v>7.8517556143095968</v>
      </c>
      <c r="Y22" s="135">
        <f t="shared" si="1"/>
        <v>4.2330931976275465</v>
      </c>
      <c r="Z22" s="135">
        <f t="shared" si="1"/>
        <v>6.5744166899357248</v>
      </c>
      <c r="AA22" s="135">
        <f t="shared" si="1"/>
        <v>5.6067597397145397</v>
      </c>
      <c r="AB22" s="135">
        <f t="shared" si="1"/>
        <v>6.1771736267266064</v>
      </c>
      <c r="AC22" s="136">
        <f t="shared" si="34"/>
        <v>6.2874825584914973</v>
      </c>
    </row>
    <row r="23" spans="1:29" x14ac:dyDescent="0.2">
      <c r="A23" s="7">
        <v>2015</v>
      </c>
      <c r="B23" s="42">
        <v>9335435</v>
      </c>
      <c r="C23" s="42">
        <v>7337096</v>
      </c>
      <c r="D23" s="42">
        <v>7843840</v>
      </c>
      <c r="E23" s="42">
        <v>7909952</v>
      </c>
      <c r="F23" s="42">
        <v>7710128</v>
      </c>
      <c r="G23" s="42">
        <v>7445762</v>
      </c>
      <c r="H23" s="42">
        <v>8988047</v>
      </c>
      <c r="I23" s="42">
        <v>7851151</v>
      </c>
      <c r="J23" s="42">
        <v>7698739</v>
      </c>
      <c r="K23" s="42">
        <v>7966252</v>
      </c>
      <c r="L23" s="42">
        <v>7617196</v>
      </c>
      <c r="M23" s="42">
        <v>8476745</v>
      </c>
      <c r="N23" s="31">
        <f t="shared" si="35"/>
        <v>96180343</v>
      </c>
      <c r="P23" s="27">
        <f t="shared" si="2"/>
        <v>2015</v>
      </c>
      <c r="Q23" s="135">
        <f t="shared" si="33"/>
        <v>7.3739768892741253</v>
      </c>
      <c r="R23" s="135">
        <f t="shared" si="33"/>
        <v>1.2561980140685991</v>
      </c>
      <c r="S23" s="135">
        <f t="shared" si="1"/>
        <v>3.0889870354148918</v>
      </c>
      <c r="T23" s="135">
        <f t="shared" si="1"/>
        <v>2.9050626735964258</v>
      </c>
      <c r="U23" s="135">
        <f t="shared" si="1"/>
        <v>-2.9959694483716603E-3</v>
      </c>
      <c r="V23" s="135">
        <f t="shared" si="1"/>
        <v>2.7112866703498328</v>
      </c>
      <c r="W23" s="135">
        <f t="shared" si="1"/>
        <v>7.9807807709676881</v>
      </c>
      <c r="X23" s="135">
        <f t="shared" si="36"/>
        <v>-2.2563520944575699</v>
      </c>
      <c r="Y23" s="135">
        <f t="shared" si="1"/>
        <v>-1.3243796388342166</v>
      </c>
      <c r="Z23" s="135">
        <f t="shared" si="1"/>
        <v>-5.8554275359081753</v>
      </c>
      <c r="AA23" s="135">
        <f t="shared" si="1"/>
        <v>-7.4012089198410731</v>
      </c>
      <c r="AB23" s="135">
        <f t="shared" si="1"/>
        <v>-4.4539633918161403</v>
      </c>
      <c r="AC23" s="136">
        <f t="shared" si="34"/>
        <v>0.27846097028791927</v>
      </c>
    </row>
    <row r="24" spans="1:29" x14ac:dyDescent="0.2">
      <c r="A24" s="7">
        <v>2016</v>
      </c>
      <c r="B24" s="42">
        <v>8899253</v>
      </c>
      <c r="C24" s="42">
        <v>7100830</v>
      </c>
      <c r="D24" s="42">
        <v>7181878</v>
      </c>
      <c r="E24" s="42">
        <v>6827890</v>
      </c>
      <c r="F24" s="42">
        <v>6941810</v>
      </c>
      <c r="G24" s="42">
        <v>6791619</v>
      </c>
      <c r="H24" s="42">
        <v>8082098</v>
      </c>
      <c r="I24" s="42">
        <v>7347172</v>
      </c>
      <c r="J24" s="42">
        <v>7054770</v>
      </c>
      <c r="K24" s="42">
        <v>7260853</v>
      </c>
      <c r="L24" s="42">
        <v>7210110</v>
      </c>
      <c r="M24" s="42">
        <v>7981991</v>
      </c>
      <c r="N24" s="31">
        <f t="shared" si="35"/>
        <v>88680274</v>
      </c>
      <c r="P24" s="27">
        <f t="shared" si="2"/>
        <v>2016</v>
      </c>
      <c r="Q24" s="135">
        <f t="shared" ref="Q24" si="37">IF(B24&lt;&gt;"",IF(B23&lt;&gt;"",(B24/B23-1)*100,"-"),"-")</f>
        <v>-4.6723264636302382</v>
      </c>
      <c r="R24" s="135">
        <f t="shared" ref="R24" si="38">IF(C24&lt;&gt;"",IF(C23&lt;&gt;"",(C24/C23-1)*100,"-"),"-")</f>
        <v>-3.2201568576995632</v>
      </c>
      <c r="S24" s="135">
        <f t="shared" ref="S24" si="39">IF(D24&lt;&gt;"",IF(D23&lt;&gt;"",(D24/D23-1)*100,"-"),"-")</f>
        <v>-8.4392593423629254</v>
      </c>
      <c r="T24" s="135">
        <f t="shared" ref="T24" si="40">IF(E24&lt;&gt;"",IF(E23&lt;&gt;"",(E24/E23-1)*100,"-"),"-")</f>
        <v>-13.67975431456474</v>
      </c>
      <c r="U24" s="135">
        <f t="shared" ref="U24" si="41">IF(F24&lt;&gt;"",IF(F23&lt;&gt;"",(F24/F23-1)*100,"-"),"-")</f>
        <v>-9.9650485698810733</v>
      </c>
      <c r="V24" s="135">
        <f t="shared" ref="V24" si="42">IF(G24&lt;&gt;"",IF(G23&lt;&gt;"",(G24/G23-1)*100,"-"),"-")</f>
        <v>-8.7854406305224337</v>
      </c>
      <c r="W24" s="135">
        <f t="shared" ref="W24" si="43">IF(H24&lt;&gt;"",IF(H23&lt;&gt;"",(H24/H23-1)*100,"-"),"-")</f>
        <v>-10.079486678251682</v>
      </c>
      <c r="X24" s="135">
        <f t="shared" si="36"/>
        <v>-6.4191734434861818</v>
      </c>
      <c r="Y24" s="135">
        <f t="shared" ref="Y24" si="44">IF(J24&lt;&gt;"",IF(J23&lt;&gt;"",(J24/J23-1)*100,"-"),"-")</f>
        <v>-8.3646036058632411</v>
      </c>
      <c r="Z24" s="135">
        <f t="shared" ref="Z24" si="45">IF(K24&lt;&gt;"",IF(K23&lt;&gt;"",(K24/K23-1)*100,"-"),"-")</f>
        <v>-8.8548416494984128</v>
      </c>
      <c r="AA24" s="135">
        <f t="shared" ref="AA24" si="46">IF(L24&lt;&gt;"",IF(L23&lt;&gt;"",(L24/L23-1)*100,"-"),"-")</f>
        <v>-5.3443025491270006</v>
      </c>
      <c r="AB24" s="135">
        <f t="shared" ref="AB24" si="47">IF(M24&lt;&gt;"",IF(M23&lt;&gt;"",(M24/M23-1)*100,"-"),"-")</f>
        <v>-5.8366035547842916</v>
      </c>
      <c r="AC24" s="136">
        <f t="shared" si="34"/>
        <v>-7.7979229082183688</v>
      </c>
    </row>
    <row r="25" spans="1:29" x14ac:dyDescent="0.2">
      <c r="A25" s="7">
        <v>2017</v>
      </c>
      <c r="B25" s="42">
        <v>8532363</v>
      </c>
      <c r="C25" s="42">
        <v>6616400</v>
      </c>
      <c r="D25" s="42">
        <v>7442486</v>
      </c>
      <c r="E25" s="42">
        <v>6901075</v>
      </c>
      <c r="F25" s="42">
        <v>7096749</v>
      </c>
      <c r="G25" s="42">
        <v>6922192</v>
      </c>
      <c r="H25" s="42">
        <v>8314112</v>
      </c>
      <c r="I25" s="42">
        <v>7550030</v>
      </c>
      <c r="J25" s="42">
        <v>7523154</v>
      </c>
      <c r="K25" s="42">
        <v>7827817</v>
      </c>
      <c r="L25" s="42">
        <v>7568683</v>
      </c>
      <c r="M25" s="42">
        <v>8331471</v>
      </c>
      <c r="N25" s="31">
        <f t="shared" ref="N25:N27" si="48">SUM(B25:M25)</f>
        <v>90626532</v>
      </c>
      <c r="P25" s="27">
        <f t="shared" si="2"/>
        <v>2017</v>
      </c>
      <c r="Q25" s="135">
        <f t="shared" ref="Q25" si="49">IF(B25&lt;&gt;"",IF(B24&lt;&gt;"",(B25/B24-1)*100,"-"),"-")</f>
        <v>-4.1227055798953032</v>
      </c>
      <c r="R25" s="135">
        <f t="shared" ref="R25" si="50">IF(C25&lt;&gt;"",IF(C24&lt;&gt;"",(C25/C24-1)*100,"-"),"-")</f>
        <v>-6.8221602263397347</v>
      </c>
      <c r="S25" s="135">
        <f t="shared" ref="S25" si="51">IF(D25&lt;&gt;"",IF(D24&lt;&gt;"",(D25/D24-1)*100,"-"),"-")</f>
        <v>3.6286887635796683</v>
      </c>
      <c r="T25" s="135">
        <f t="shared" ref="T25" si="52">IF(E25&lt;&gt;"",IF(E24&lt;&gt;"",(E25/E24-1)*100,"-"),"-")</f>
        <v>1.0718538230698016</v>
      </c>
      <c r="U25" s="135">
        <f t="shared" ref="U25" si="53">IF(F25&lt;&gt;"",IF(F24&lt;&gt;"",(F25/F24-1)*100,"-"),"-")</f>
        <v>2.231968319501676</v>
      </c>
      <c r="V25" s="135">
        <f t="shared" ref="V25" si="54">IF(G25&lt;&gt;"",IF(G24&lt;&gt;"",(G25/G24-1)*100,"-"),"-")</f>
        <v>1.9225607325734861</v>
      </c>
      <c r="W25" s="135">
        <f t="shared" ref="W25" si="55">IF(H25&lt;&gt;"",IF(H24&lt;&gt;"",(H25/H24-1)*100,"-"),"-")</f>
        <v>2.8707150049405383</v>
      </c>
      <c r="X25" s="135">
        <f t="shared" si="36"/>
        <v>2.7610351302514768</v>
      </c>
      <c r="Y25" s="135">
        <f t="shared" ref="Y25" si="56">IF(J25&lt;&gt;"",IF(J24&lt;&gt;"",(J25/J24-1)*100,"-"),"-")</f>
        <v>6.6392525908002709</v>
      </c>
      <c r="Z25" s="135">
        <f t="shared" ref="Z25" si="57">IF(K25&lt;&gt;"",IF(K24&lt;&gt;"",(K25/K24-1)*100,"-"),"-")</f>
        <v>7.8085040421559393</v>
      </c>
      <c r="AA25" s="135">
        <f t="shared" ref="AA25" si="58">IF(L25&lt;&gt;"",IF(L24&lt;&gt;"",(L25/L24-1)*100,"-"),"-")</f>
        <v>4.9731973575992683</v>
      </c>
      <c r="AB25" s="135">
        <f t="shared" ref="AB25" si="59">IF(M25&lt;&gt;"",IF(M24&lt;&gt;"",(M25/M24-1)*100,"-"),"-")</f>
        <v>4.3783562271618726</v>
      </c>
      <c r="AC25" s="136">
        <f t="shared" si="34"/>
        <v>2.1946910087354832</v>
      </c>
    </row>
    <row r="26" spans="1:29" x14ac:dyDescent="0.2">
      <c r="A26" s="7">
        <v>2018</v>
      </c>
      <c r="B26" s="42">
        <v>8720033</v>
      </c>
      <c r="C26" s="42">
        <v>6874580</v>
      </c>
      <c r="D26" s="42">
        <v>7484680</v>
      </c>
      <c r="E26" s="42">
        <v>7292743</v>
      </c>
      <c r="F26" s="42">
        <v>7300329</v>
      </c>
      <c r="G26" s="42">
        <v>7164659</v>
      </c>
      <c r="H26" s="42">
        <v>8861177</v>
      </c>
      <c r="I26" s="42">
        <v>7869554</v>
      </c>
      <c r="J26" s="42">
        <v>7614925</v>
      </c>
      <c r="K26" s="42">
        <v>7994661</v>
      </c>
      <c r="L26" s="42">
        <v>7872611</v>
      </c>
      <c r="M26" s="42">
        <v>8598869</v>
      </c>
      <c r="N26" s="31">
        <f t="shared" si="48"/>
        <v>93648821</v>
      </c>
      <c r="P26" s="27">
        <f t="shared" si="2"/>
        <v>2018</v>
      </c>
      <c r="Q26" s="135">
        <f t="shared" ref="Q26:Q27" si="60">IF(B26&lt;&gt;"",IF(B25&lt;&gt;"",(B26/B25-1)*100,"-"),"-")</f>
        <v>2.1995079206077017</v>
      </c>
      <c r="R26" s="135">
        <f t="shared" ref="R26:R27" si="61">IF(C26&lt;&gt;"",IF(C25&lt;&gt;"",(C26/C25-1)*100,"-"),"-")</f>
        <v>3.9021219998790935</v>
      </c>
      <c r="S26" s="135">
        <f t="shared" ref="S26:S27" si="62">IF(D26&lt;&gt;"",IF(D25&lt;&gt;"",(D26/D25-1)*100,"-"),"-")</f>
        <v>0.56693422063540666</v>
      </c>
      <c r="T26" s="135">
        <f t="shared" ref="T26" si="63">IF(E26&lt;&gt;"",IF(E25&lt;&gt;"",(E26/E25-1)*100,"-"),"-")</f>
        <v>5.6754636053078622</v>
      </c>
      <c r="U26" s="135">
        <f t="shared" ref="U26" si="64">IF(F26&lt;&gt;"",IF(F25&lt;&gt;"",(F26/F25-1)*100,"-"),"-")</f>
        <v>2.8686374563902328</v>
      </c>
      <c r="V26" s="135">
        <f t="shared" ref="V26" si="65">IF(G26&lt;&gt;"",IF(G25&lt;&gt;"",(G26/G25-1)*100,"-"),"-")</f>
        <v>3.5027488402517681</v>
      </c>
      <c r="W26" s="135">
        <f t="shared" ref="W26" si="66">IF(H26&lt;&gt;"",IF(H25&lt;&gt;"",(H26/H25-1)*100,"-"),"-")</f>
        <v>6.5799570657696149</v>
      </c>
      <c r="X26" s="135">
        <f t="shared" si="36"/>
        <v>4.2320891440166486</v>
      </c>
      <c r="Y26" s="135">
        <f t="shared" ref="Y26" si="67">IF(J26&lt;&gt;"",IF(J25&lt;&gt;"",(J26/J25-1)*100,"-"),"-")</f>
        <v>1.2198474203771514</v>
      </c>
      <c r="Z26" s="135">
        <f t="shared" ref="Z26" si="68">IF(K26&lt;&gt;"",IF(K25&lt;&gt;"",(K26/K25-1)*100,"-"),"-")</f>
        <v>2.1314243805137467</v>
      </c>
      <c r="AA26" s="135">
        <f t="shared" ref="AA26" si="69">IF(L26&lt;&gt;"",IF(L25&lt;&gt;"",(L26/L25-1)*100,"-"),"-")</f>
        <v>4.0155995435401381</v>
      </c>
      <c r="AB26" s="135">
        <f t="shared" ref="AB26" si="70">IF(M26&lt;&gt;"",IF(M25&lt;&gt;"",(M26/M25-1)*100,"-"),"-")</f>
        <v>3.2094932575531976</v>
      </c>
      <c r="AC26" s="136">
        <f t="shared" si="34"/>
        <v>3.3348832105811965</v>
      </c>
    </row>
    <row r="27" spans="1:29" x14ac:dyDescent="0.2">
      <c r="A27" s="7">
        <v>2019</v>
      </c>
      <c r="B27" s="42">
        <v>8931881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31">
        <f t="shared" si="48"/>
        <v>8931881</v>
      </c>
      <c r="P27" s="27">
        <f t="shared" si="2"/>
        <v>2019</v>
      </c>
      <c r="Q27" s="135">
        <f t="shared" si="60"/>
        <v>2.429440347301437</v>
      </c>
      <c r="R27" s="135" t="str">
        <f t="shared" si="61"/>
        <v>-</v>
      </c>
      <c r="S27" s="135" t="str">
        <f t="shared" si="62"/>
        <v>-</v>
      </c>
      <c r="T27" s="135" t="str">
        <f t="shared" ref="T27" si="71">IF(E27&lt;&gt;"",IF(E26&lt;&gt;"",(E27/E26-1)*100,"-"),"-")</f>
        <v>-</v>
      </c>
      <c r="U27" s="135" t="str">
        <f t="shared" ref="U27" si="72">IF(F27&lt;&gt;"",IF(F26&lt;&gt;"",(F27/F26-1)*100,"-"),"-")</f>
        <v>-</v>
      </c>
      <c r="V27" s="135" t="str">
        <f t="shared" ref="V27" si="73">IF(G27&lt;&gt;"",IF(G26&lt;&gt;"",(G27/G26-1)*100,"-"),"-")</f>
        <v>-</v>
      </c>
      <c r="W27" s="135" t="str">
        <f t="shared" ref="W27" si="74">IF(H27&lt;&gt;"",IF(H26&lt;&gt;"",(H27/H26-1)*100,"-"),"-")</f>
        <v>-</v>
      </c>
      <c r="X27" s="135" t="str">
        <f t="shared" si="36"/>
        <v>-</v>
      </c>
      <c r="Y27" s="135" t="str">
        <f t="shared" ref="Y27" si="75">IF(J27&lt;&gt;"",IF(J26&lt;&gt;"",(J27/J26-1)*100,"-"),"-")</f>
        <v>-</v>
      </c>
      <c r="Z27" s="135" t="str">
        <f t="shared" ref="Z27" si="76">IF(K27&lt;&gt;"",IF(K26&lt;&gt;"",(K27/K26-1)*100,"-"),"-")</f>
        <v>-</v>
      </c>
      <c r="AA27" s="135" t="str">
        <f t="shared" ref="AA27" si="77">IF(L27&lt;&gt;"",IF(L26&lt;&gt;"",(L27/L26-1)*100,"-"),"-")</f>
        <v>-</v>
      </c>
      <c r="AB27" s="135" t="str">
        <f t="shared" ref="AB27" si="78">IF(M27&lt;&gt;"",IF(M26&lt;&gt;"",(M27/M26-1)*100,"-"),"-")</f>
        <v>-</v>
      </c>
      <c r="AC27" s="136" t="str">
        <f t="shared" si="34"/>
        <v>-</v>
      </c>
    </row>
    <row r="28" spans="1:29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P28" s="27">
        <f t="shared" ref="P28" si="79">P27+1</f>
        <v>2020</v>
      </c>
    </row>
    <row r="29" spans="1:29" ht="15.75" x14ac:dyDescent="0.2">
      <c r="A29" s="6" t="s">
        <v>36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P29" s="21" t="s">
        <v>35</v>
      </c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</row>
    <row r="30" spans="1:29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P30" s="1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</row>
    <row r="31" spans="1:29" ht="15" x14ac:dyDescent="0.2">
      <c r="A31" s="32"/>
      <c r="B31" s="5" t="s">
        <v>4</v>
      </c>
      <c r="C31" s="5" t="s">
        <v>5</v>
      </c>
      <c r="D31" s="5" t="s">
        <v>6</v>
      </c>
      <c r="E31" s="5" t="s">
        <v>7</v>
      </c>
      <c r="F31" s="5" t="s">
        <v>8</v>
      </c>
      <c r="G31" s="5" t="s">
        <v>9</v>
      </c>
      <c r="H31" s="5" t="s">
        <v>10</v>
      </c>
      <c r="I31" s="5" t="s">
        <v>11</v>
      </c>
      <c r="J31" s="5" t="s">
        <v>12</v>
      </c>
      <c r="K31" s="5" t="s">
        <v>13</v>
      </c>
      <c r="L31" s="5" t="s">
        <v>14</v>
      </c>
      <c r="M31" s="8" t="s">
        <v>15</v>
      </c>
      <c r="N31" s="8" t="s">
        <v>3</v>
      </c>
      <c r="P31" s="24"/>
      <c r="Q31" s="141" t="s">
        <v>4</v>
      </c>
      <c r="R31" s="141" t="s">
        <v>5</v>
      </c>
      <c r="S31" s="141" t="s">
        <v>6</v>
      </c>
      <c r="T31" s="141" t="s">
        <v>7</v>
      </c>
      <c r="U31" s="141" t="s">
        <v>8</v>
      </c>
      <c r="V31" s="141" t="s">
        <v>9</v>
      </c>
      <c r="W31" s="141" t="s">
        <v>10</v>
      </c>
      <c r="X31" s="141" t="s">
        <v>11</v>
      </c>
      <c r="Y31" s="141" t="s">
        <v>12</v>
      </c>
      <c r="Z31" s="141" t="s">
        <v>13</v>
      </c>
      <c r="AA31" s="141" t="s">
        <v>14</v>
      </c>
      <c r="AB31" s="141" t="s">
        <v>15</v>
      </c>
      <c r="AC31" s="141" t="s">
        <v>3</v>
      </c>
    </row>
    <row r="32" spans="1:29" x14ac:dyDescent="0.2">
      <c r="A32" s="7">
        <v>2000</v>
      </c>
      <c r="B32" s="42">
        <v>25441.701000000001</v>
      </c>
      <c r="C32" s="42">
        <v>28357.332000000002</v>
      </c>
      <c r="D32" s="42">
        <v>29937.721000000001</v>
      </c>
      <c r="E32" s="42">
        <v>30920.769999999997</v>
      </c>
      <c r="F32" s="42">
        <v>32797.682999999997</v>
      </c>
      <c r="G32" s="42">
        <v>29694.968999999997</v>
      </c>
      <c r="H32" s="42">
        <v>28915.788999999997</v>
      </c>
      <c r="I32" s="42">
        <v>29257.802</v>
      </c>
      <c r="J32" s="42">
        <v>27750.167999999998</v>
      </c>
      <c r="K32" s="42">
        <v>29072.806999999997</v>
      </c>
      <c r="L32" s="42">
        <v>32918.187999999995</v>
      </c>
      <c r="M32" s="42">
        <v>35988.596999999994</v>
      </c>
      <c r="N32" s="26">
        <f>SUM(B32:M32)</f>
        <v>361053.52699999994</v>
      </c>
      <c r="P32" s="27">
        <v>2000</v>
      </c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5"/>
      <c r="AB32" s="144"/>
      <c r="AC32" s="144"/>
    </row>
    <row r="33" spans="1:29" x14ac:dyDescent="0.2">
      <c r="A33" s="7">
        <v>2001</v>
      </c>
      <c r="B33" s="42">
        <v>25959.416000000001</v>
      </c>
      <c r="C33" s="42">
        <v>26479.757000000001</v>
      </c>
      <c r="D33" s="42">
        <v>32654.687000000002</v>
      </c>
      <c r="E33" s="42">
        <v>30287.089000000004</v>
      </c>
      <c r="F33" s="42">
        <v>34643.546000000002</v>
      </c>
      <c r="G33" s="42">
        <v>31414.851999999999</v>
      </c>
      <c r="H33" s="42">
        <v>31221.291000000001</v>
      </c>
      <c r="I33" s="42">
        <v>32952.400999999998</v>
      </c>
      <c r="J33" s="42">
        <v>29482.970999999998</v>
      </c>
      <c r="K33" s="42">
        <v>31705.565999999999</v>
      </c>
      <c r="L33" s="42">
        <v>31648.362999999998</v>
      </c>
      <c r="M33" s="42">
        <v>33237.608999999997</v>
      </c>
      <c r="N33" s="26">
        <f t="shared" ref="N33:N42" si="80">SUM(B33:M33)</f>
        <v>371687.54800000001</v>
      </c>
      <c r="P33" s="27">
        <f>P32+1</f>
        <v>2001</v>
      </c>
      <c r="Q33" s="135">
        <f>IF(B33&lt;&gt;"",IF(B32&lt;&gt;"",(B33/B32-1)*100,"-"),"-")</f>
        <v>2.0349071785726869</v>
      </c>
      <c r="R33" s="135">
        <f t="shared" ref="R33:AB47" si="81">IF(C33&lt;&gt;"",IF(C32&lt;&gt;"",(C33/C32-1)*100,"-"),"-")</f>
        <v>-6.6211271215500851</v>
      </c>
      <c r="S33" s="135">
        <f t="shared" si="81"/>
        <v>9.0753935478254952</v>
      </c>
      <c r="T33" s="135">
        <f t="shared" si="81"/>
        <v>-2.0493700512632551</v>
      </c>
      <c r="U33" s="135">
        <f t="shared" si="81"/>
        <v>5.6280286628784371</v>
      </c>
      <c r="V33" s="135">
        <f t="shared" si="81"/>
        <v>5.7918329532521184</v>
      </c>
      <c r="W33" s="135">
        <f t="shared" si="81"/>
        <v>7.9731595772814856</v>
      </c>
      <c r="X33" s="135">
        <f t="shared" si="81"/>
        <v>12.627739431690731</v>
      </c>
      <c r="Y33" s="135">
        <f t="shared" si="81"/>
        <v>6.2442973318215689</v>
      </c>
      <c r="Z33" s="135">
        <f t="shared" si="81"/>
        <v>9.0557440841539716</v>
      </c>
      <c r="AA33" s="135">
        <f t="shared" si="81"/>
        <v>-3.8575179168428009</v>
      </c>
      <c r="AB33" s="135">
        <f t="shared" si="81"/>
        <v>-7.6440545876239607</v>
      </c>
      <c r="AC33" s="136">
        <f>IF(COUNTIF(Q33:AB33,"-")=0,IF(N33&lt;&gt;"",IF(N32&lt;&gt;"",(N33/N32-1)*100,"-"),"-"),"-")</f>
        <v>2.9452754798875214</v>
      </c>
    </row>
    <row r="34" spans="1:29" x14ac:dyDescent="0.2">
      <c r="A34" s="7">
        <v>2002</v>
      </c>
      <c r="B34" s="42">
        <v>26992.345000000005</v>
      </c>
      <c r="C34" s="42">
        <v>24579.543999999998</v>
      </c>
      <c r="D34" s="42">
        <v>29854.78</v>
      </c>
      <c r="E34" s="42">
        <v>30142.314000000002</v>
      </c>
      <c r="F34" s="42">
        <v>31827.451999999997</v>
      </c>
      <c r="G34" s="42">
        <v>28121.015000000003</v>
      </c>
      <c r="H34" s="42">
        <v>28831.180999999997</v>
      </c>
      <c r="I34" s="42">
        <v>30638.763999999996</v>
      </c>
      <c r="J34" s="42">
        <v>29462.574000000004</v>
      </c>
      <c r="K34" s="42">
        <v>31584.954999999994</v>
      </c>
      <c r="L34" s="42">
        <v>31748.050999999999</v>
      </c>
      <c r="M34" s="42">
        <v>30442.620000000003</v>
      </c>
      <c r="N34" s="26">
        <f t="shared" si="80"/>
        <v>354225.59499999997</v>
      </c>
      <c r="P34" s="27">
        <f t="shared" ref="P34:P51" si="82">P33+1</f>
        <v>2002</v>
      </c>
      <c r="Q34" s="135">
        <f t="shared" ref="Q34" si="83">IF(B34&lt;&gt;"",IF(B33&lt;&gt;"",(B34/B33-1)*100,"-"),"-")</f>
        <v>3.9790147821507471</v>
      </c>
      <c r="R34" s="135">
        <f t="shared" si="81"/>
        <v>-7.1760968199217405</v>
      </c>
      <c r="S34" s="135">
        <f t="shared" si="81"/>
        <v>-8.5742882790455273</v>
      </c>
      <c r="T34" s="135">
        <f t="shared" si="81"/>
        <v>-0.47800896282901295</v>
      </c>
      <c r="U34" s="135">
        <f t="shared" si="81"/>
        <v>-8.1287694972102535</v>
      </c>
      <c r="V34" s="135">
        <f t="shared" si="81"/>
        <v>-10.484967428781767</v>
      </c>
      <c r="W34" s="135">
        <f t="shared" si="81"/>
        <v>-7.6553849102524385</v>
      </c>
      <c r="X34" s="135">
        <f t="shared" si="81"/>
        <v>-7.0211484741278918</v>
      </c>
      <c r="Y34" s="135">
        <f t="shared" si="81"/>
        <v>-6.9182308662152359E-2</v>
      </c>
      <c r="Z34" s="135">
        <f t="shared" si="81"/>
        <v>-0.38040954701772378</v>
      </c>
      <c r="AA34" s="135">
        <f t="shared" si="81"/>
        <v>0.31498627590944572</v>
      </c>
      <c r="AB34" s="135">
        <f t="shared" si="81"/>
        <v>-8.4091157098574509</v>
      </c>
      <c r="AC34" s="136">
        <f t="shared" ref="AC34" si="84">IF(COUNTIF(Q34:AB34,"-")=0,IF(N34&lt;&gt;"",IF(N33&lt;&gt;"",(N34/N33-1)*100,"-"),"-"),"-")</f>
        <v>-4.6980193697530144</v>
      </c>
    </row>
    <row r="35" spans="1:29" x14ac:dyDescent="0.2">
      <c r="A35" s="7">
        <v>2003</v>
      </c>
      <c r="B35" s="42">
        <v>21848.013999999999</v>
      </c>
      <c r="C35" s="42">
        <v>22897.487999999998</v>
      </c>
      <c r="D35" s="42">
        <v>22190.384000000002</v>
      </c>
      <c r="E35" s="42">
        <v>24494.223000000002</v>
      </c>
      <c r="F35" s="42">
        <v>27427.787000000004</v>
      </c>
      <c r="G35" s="42">
        <v>23266.255000000005</v>
      </c>
      <c r="H35" s="42">
        <v>24021.657999999999</v>
      </c>
      <c r="I35" s="42">
        <v>24123.325000000001</v>
      </c>
      <c r="J35" s="42">
        <v>24427.227999999999</v>
      </c>
      <c r="K35" s="42">
        <v>26310.84</v>
      </c>
      <c r="L35" s="42">
        <v>28797.642</v>
      </c>
      <c r="M35" s="42">
        <v>29053.252000000004</v>
      </c>
      <c r="N35" s="26">
        <f t="shared" ref="N35" si="85">SUM(B35:M35)</f>
        <v>298858.09600000002</v>
      </c>
      <c r="P35" s="27">
        <f t="shared" si="82"/>
        <v>2003</v>
      </c>
      <c r="Q35" s="135">
        <f t="shared" ref="Q35" si="86">IF(B35&lt;&gt;"",IF(B34&lt;&gt;"",(B35/B34-1)*100,"-"),"-")</f>
        <v>-19.058481210135703</v>
      </c>
      <c r="R35" s="135">
        <f t="shared" ref="R35" si="87">IF(C35&lt;&gt;"",IF(C34&lt;&gt;"",(C35/C34-1)*100,"-"),"-")</f>
        <v>-6.8433165399651052</v>
      </c>
      <c r="S35" s="135">
        <f t="shared" ref="S35" si="88">IF(D35&lt;&gt;"",IF(D34&lt;&gt;"",(D35/D34-1)*100,"-"),"-")</f>
        <v>-25.672257507842954</v>
      </c>
      <c r="T35" s="135">
        <f t="shared" ref="T35" si="89">IF(E35&lt;&gt;"",IF(E34&lt;&gt;"",(E35/E34-1)*100,"-"),"-")</f>
        <v>-18.738080294698012</v>
      </c>
      <c r="U35" s="135">
        <f t="shared" ref="U35" si="90">IF(F35&lt;&gt;"",IF(F34&lt;&gt;"",(F35/F34-1)*100,"-"),"-")</f>
        <v>-13.823491117039444</v>
      </c>
      <c r="V35" s="135">
        <f t="shared" ref="V35" si="91">IF(G35&lt;&gt;"",IF(G34&lt;&gt;"",(G35/G34-1)*100,"-"),"-")</f>
        <v>-17.263814979651325</v>
      </c>
      <c r="W35" s="135">
        <f t="shared" ref="W35" si="92">IF(H35&lt;&gt;"",IF(H34&lt;&gt;"",(H35/H34-1)*100,"-"),"-")</f>
        <v>-16.681671833006074</v>
      </c>
      <c r="X35" s="135">
        <f t="shared" ref="X35" si="93">IF(I35&lt;&gt;"",IF(I34&lt;&gt;"",(I35/I34-1)*100,"-"),"-")</f>
        <v>-21.265345429730765</v>
      </c>
      <c r="Y35" s="135">
        <f t="shared" ref="Y35" si="94">IF(J35&lt;&gt;"",IF(J34&lt;&gt;"",(J35/J34-1)*100,"-"),"-")</f>
        <v>-17.090652025176091</v>
      </c>
      <c r="Z35" s="135">
        <f t="shared" ref="Z35" si="95">IF(K35&lt;&gt;"",IF(K34&lt;&gt;"",(K35/K34-1)*100,"-"),"-")</f>
        <v>-16.698187475650972</v>
      </c>
      <c r="AA35" s="135">
        <f t="shared" ref="AA35" si="96">IF(L35&lt;&gt;"",IF(L34&lt;&gt;"",(L35/L34-1)*100,"-"),"-")</f>
        <v>-9.2931972422496063</v>
      </c>
      <c r="AB35" s="135">
        <f t="shared" ref="AB35" si="97">IF(M35&lt;&gt;"",IF(M34&lt;&gt;"",(M35/M34-1)*100,"-"),"-")</f>
        <v>-4.5638910185785591</v>
      </c>
      <c r="AC35" s="136">
        <f t="shared" ref="AC35" si="98">IF(COUNTIF(Q35:AB35,"-")=0,IF(N35&lt;&gt;"",IF(N34&lt;&gt;"",(N35/N34-1)*100,"-"),"-"),"-")</f>
        <v>-15.630575481142174</v>
      </c>
    </row>
    <row r="36" spans="1:29" x14ac:dyDescent="0.2">
      <c r="A36" s="7">
        <v>2004</v>
      </c>
      <c r="B36" s="42">
        <v>25993.663999999997</v>
      </c>
      <c r="C36" s="42">
        <v>27191.938999999998</v>
      </c>
      <c r="D36" s="42">
        <v>34449.462999999996</v>
      </c>
      <c r="E36" s="42">
        <v>33366.395000000004</v>
      </c>
      <c r="F36" s="42">
        <v>32505.615999999998</v>
      </c>
      <c r="G36" s="42">
        <v>34922.534</v>
      </c>
      <c r="H36" s="42">
        <v>35856.021999999997</v>
      </c>
      <c r="I36" s="42">
        <v>46666.823999999993</v>
      </c>
      <c r="J36" s="42">
        <v>35962.962000000007</v>
      </c>
      <c r="K36" s="42">
        <v>37687.04800000001</v>
      </c>
      <c r="L36" s="42">
        <v>36726.630000000005</v>
      </c>
      <c r="M36" s="42">
        <v>36663.701999999997</v>
      </c>
      <c r="N36" s="26">
        <f t="shared" ref="N36" si="99">SUM(B36:M36)</f>
        <v>417992.79899999994</v>
      </c>
      <c r="P36" s="27">
        <f t="shared" si="82"/>
        <v>2004</v>
      </c>
      <c r="Q36" s="135">
        <f t="shared" ref="Q36" si="100">IF(B36&lt;&gt;"",IF(B35&lt;&gt;"",(B36/B35-1)*100,"-"),"-")</f>
        <v>18.974951224399604</v>
      </c>
      <c r="R36" s="135">
        <f t="shared" ref="R36" si="101">IF(C36&lt;&gt;"",IF(C35&lt;&gt;"",(C36/C35-1)*100,"-"),"-")</f>
        <v>18.755118465396727</v>
      </c>
      <c r="S36" s="135">
        <f t="shared" ref="S36" si="102">IF(D36&lt;&gt;"",IF(D35&lt;&gt;"",(D36/D35-1)*100,"-"),"-")</f>
        <v>55.245006125175621</v>
      </c>
      <c r="T36" s="135">
        <f t="shared" ref="T36" si="103">IF(E36&lt;&gt;"",IF(E35&lt;&gt;"",(E36/E35-1)*100,"-"),"-")</f>
        <v>36.221487817760135</v>
      </c>
      <c r="U36" s="135">
        <f t="shared" ref="U36" si="104">IF(F36&lt;&gt;"",IF(F35&lt;&gt;"",(F36/F35-1)*100,"-"),"-")</f>
        <v>18.513447694485862</v>
      </c>
      <c r="V36" s="135">
        <f t="shared" ref="V36" si="105">IF(G36&lt;&gt;"",IF(G35&lt;&gt;"",(G36/G35-1)*100,"-"),"-")</f>
        <v>50.09950677494075</v>
      </c>
      <c r="W36" s="135">
        <f t="shared" ref="W36" si="106">IF(H36&lt;&gt;"",IF(H35&lt;&gt;"",(H36/H35-1)*100,"-"),"-")</f>
        <v>49.265392089088934</v>
      </c>
      <c r="X36" s="135">
        <f t="shared" ref="X36" si="107">IF(I36&lt;&gt;"",IF(I35&lt;&gt;"",(I36/I35-1)*100,"-"),"-")</f>
        <v>93.451043751224148</v>
      </c>
      <c r="Y36" s="135">
        <f t="shared" ref="Y36" si="108">IF(J36&lt;&gt;"",IF(J35&lt;&gt;"",(J36/J35-1)*100,"-"),"-")</f>
        <v>47.224900017308592</v>
      </c>
      <c r="Z36" s="135">
        <f t="shared" ref="Z36" si="109">IF(K36&lt;&gt;"",IF(K35&lt;&gt;"",(K36/K35-1)*100,"-"),"-")</f>
        <v>43.237722550857406</v>
      </c>
      <c r="AA36" s="135">
        <f t="shared" ref="AA36" si="110">IF(L36&lt;&gt;"",IF(L35&lt;&gt;"",(L36/L35-1)*100,"-"),"-")</f>
        <v>27.533462635586648</v>
      </c>
      <c r="AB36" s="135">
        <f t="shared" ref="AB36" si="111">IF(M36&lt;&gt;"",IF(M35&lt;&gt;"",(M36/M35-1)*100,"-"),"-")</f>
        <v>26.194830100258628</v>
      </c>
      <c r="AC36" s="136">
        <f t="shared" ref="AC36" si="112">IF(COUNTIF(Q36:AB36,"-")=0,IF(N36&lt;&gt;"",IF(N35&lt;&gt;"",(N36/N35-1)*100,"-"),"-"),"-")</f>
        <v>39.863301210350976</v>
      </c>
    </row>
    <row r="37" spans="1:29" x14ac:dyDescent="0.2">
      <c r="A37" s="7">
        <v>2005</v>
      </c>
      <c r="B37" s="42">
        <v>26676.197999999997</v>
      </c>
      <c r="C37" s="42">
        <v>26549.807999999997</v>
      </c>
      <c r="D37" s="42">
        <v>33998.087999999996</v>
      </c>
      <c r="E37" s="42">
        <v>33795.008000000002</v>
      </c>
      <c r="F37" s="42">
        <v>34305.912000000004</v>
      </c>
      <c r="G37" s="42">
        <v>34708.665999999997</v>
      </c>
      <c r="H37" s="42">
        <v>34273.909</v>
      </c>
      <c r="I37" s="42">
        <v>35541.554000000004</v>
      </c>
      <c r="J37" s="42">
        <v>33331.957999999999</v>
      </c>
      <c r="K37" s="42">
        <v>34615.997000000003</v>
      </c>
      <c r="L37" s="42">
        <v>35302.377999999997</v>
      </c>
      <c r="M37" s="42">
        <v>37503.179000000004</v>
      </c>
      <c r="N37" s="26">
        <f t="shared" si="80"/>
        <v>400602.65500000003</v>
      </c>
      <c r="P37" s="27">
        <f t="shared" si="82"/>
        <v>2005</v>
      </c>
      <c r="Q37" s="135">
        <f t="shared" ref="Q37:R47" si="113">IF(B37&lt;&gt;"",IF(B36&lt;&gt;"",(B37/B36-1)*100,"-"),"-")</f>
        <v>2.6257706493397759</v>
      </c>
      <c r="R37" s="135">
        <f t="shared" si="81"/>
        <v>-2.361475582892425</v>
      </c>
      <c r="S37" s="135">
        <f t="shared" si="81"/>
        <v>-1.3102526445767815</v>
      </c>
      <c r="T37" s="135">
        <f t="shared" si="81"/>
        <v>1.2845649042996676</v>
      </c>
      <c r="U37" s="135">
        <f t="shared" si="81"/>
        <v>5.5384152695337585</v>
      </c>
      <c r="V37" s="135">
        <f t="shared" si="81"/>
        <v>-0.61240687746199063</v>
      </c>
      <c r="W37" s="135">
        <f t="shared" si="81"/>
        <v>-4.4124052578950241</v>
      </c>
      <c r="X37" s="135">
        <f t="shared" si="81"/>
        <v>-23.839783911585656</v>
      </c>
      <c r="Y37" s="135">
        <f t="shared" si="81"/>
        <v>-7.3158712566556927</v>
      </c>
      <c r="Z37" s="135">
        <f t="shared" si="81"/>
        <v>-8.1488234366353325</v>
      </c>
      <c r="AA37" s="135">
        <f t="shared" si="81"/>
        <v>-3.8779817260663707</v>
      </c>
      <c r="AB37" s="135">
        <f t="shared" si="81"/>
        <v>2.2896678573265827</v>
      </c>
      <c r="AC37" s="136">
        <f t="shared" ref="AC37:AC51" si="114">IF(COUNTIF(Q37:AB37,"-")=0,IF(N37&lt;&gt;"",IF(N36&lt;&gt;"",(N37/N36-1)*100,"-"),"-"),"-")</f>
        <v>-4.1603932033288267</v>
      </c>
    </row>
    <row r="38" spans="1:29" x14ac:dyDescent="0.2">
      <c r="A38" s="7">
        <v>2006</v>
      </c>
      <c r="B38" s="42">
        <v>29842.148000000001</v>
      </c>
      <c r="C38" s="42">
        <v>30523.002</v>
      </c>
      <c r="D38" s="42">
        <v>34832.746999999996</v>
      </c>
      <c r="E38" s="42">
        <v>33920.591</v>
      </c>
      <c r="F38" s="42">
        <v>52444.436999999998</v>
      </c>
      <c r="G38" s="42">
        <v>49260.690999999999</v>
      </c>
      <c r="H38" s="42">
        <v>48454.891000000003</v>
      </c>
      <c r="I38" s="42">
        <v>52343.840000000011</v>
      </c>
      <c r="J38" s="42">
        <v>50234.962</v>
      </c>
      <c r="K38" s="42">
        <v>50000.380999999994</v>
      </c>
      <c r="L38" s="42">
        <v>52261.848000000005</v>
      </c>
      <c r="M38" s="42">
        <v>53919.181999999986</v>
      </c>
      <c r="N38" s="26">
        <f t="shared" si="80"/>
        <v>538038.72</v>
      </c>
      <c r="P38" s="27">
        <f t="shared" si="82"/>
        <v>2006</v>
      </c>
      <c r="Q38" s="135">
        <f t="shared" si="113"/>
        <v>11.86807055488195</v>
      </c>
      <c r="R38" s="135">
        <f t="shared" si="81"/>
        <v>14.965057374426216</v>
      </c>
      <c r="S38" s="135">
        <f t="shared" si="81"/>
        <v>2.4550174703942274</v>
      </c>
      <c r="T38" s="135">
        <f t="shared" si="81"/>
        <v>0.37160222006753507</v>
      </c>
      <c r="U38" s="135">
        <f t="shared" si="81"/>
        <v>52.87288383413329</v>
      </c>
      <c r="V38" s="135">
        <f t="shared" si="81"/>
        <v>41.926200793772963</v>
      </c>
      <c r="W38" s="135">
        <f t="shared" si="81"/>
        <v>41.375443927332611</v>
      </c>
      <c r="X38" s="135">
        <f t="shared" si="81"/>
        <v>47.275045992642873</v>
      </c>
      <c r="Y38" s="135">
        <f t="shared" si="81"/>
        <v>50.711104340165079</v>
      </c>
      <c r="Z38" s="135">
        <f t="shared" si="81"/>
        <v>44.442989754130124</v>
      </c>
      <c r="AA38" s="135">
        <f t="shared" si="81"/>
        <v>48.040588087295454</v>
      </c>
      <c r="AB38" s="135">
        <f t="shared" si="81"/>
        <v>43.772297276452178</v>
      </c>
      <c r="AC38" s="136">
        <f t="shared" si="114"/>
        <v>34.307327543797705</v>
      </c>
    </row>
    <row r="39" spans="1:29" x14ac:dyDescent="0.2">
      <c r="A39" s="7">
        <v>2007</v>
      </c>
      <c r="B39" s="42">
        <v>31130.344999999998</v>
      </c>
      <c r="C39" s="42">
        <v>28698.005999999998</v>
      </c>
      <c r="D39" s="42">
        <v>36546.10300000001</v>
      </c>
      <c r="E39" s="42">
        <v>32640.412</v>
      </c>
      <c r="F39" s="42">
        <v>36699.508999999991</v>
      </c>
      <c r="G39" s="42">
        <v>33321.524000000005</v>
      </c>
      <c r="H39" s="42">
        <v>32198.143999999997</v>
      </c>
      <c r="I39" s="42">
        <v>35431.621999999996</v>
      </c>
      <c r="J39" s="42">
        <v>32703.334000000003</v>
      </c>
      <c r="K39" s="42">
        <v>39391.864999999998</v>
      </c>
      <c r="L39" s="42">
        <v>40474.612000000001</v>
      </c>
      <c r="M39" s="42">
        <v>38777.019000000008</v>
      </c>
      <c r="N39" s="26">
        <f t="shared" si="80"/>
        <v>418012.495</v>
      </c>
      <c r="P39" s="27">
        <f t="shared" si="82"/>
        <v>2007</v>
      </c>
      <c r="Q39" s="135">
        <f t="shared" si="113"/>
        <v>4.3167033418639811</v>
      </c>
      <c r="R39" s="135">
        <f t="shared" si="81"/>
        <v>-5.9790842329335847</v>
      </c>
      <c r="S39" s="135">
        <f t="shared" si="81"/>
        <v>4.9188081548664941</v>
      </c>
      <c r="T39" s="135">
        <f t="shared" si="81"/>
        <v>-3.7740468613887024</v>
      </c>
      <c r="U39" s="135">
        <f t="shared" si="81"/>
        <v>-30.022112736189744</v>
      </c>
      <c r="V39" s="135">
        <f t="shared" si="81"/>
        <v>-32.356766980796095</v>
      </c>
      <c r="W39" s="135">
        <f t="shared" si="81"/>
        <v>-33.550270497977195</v>
      </c>
      <c r="X39" s="135">
        <f t="shared" si="81"/>
        <v>-32.309853461266904</v>
      </c>
      <c r="Y39" s="135">
        <f t="shared" si="81"/>
        <v>-34.899256020139916</v>
      </c>
      <c r="Z39" s="135">
        <f t="shared" si="81"/>
        <v>-21.216870327448099</v>
      </c>
      <c r="AA39" s="135">
        <f t="shared" si="81"/>
        <v>-22.554189052021279</v>
      </c>
      <c r="AB39" s="135">
        <f t="shared" si="81"/>
        <v>-28.083072551063527</v>
      </c>
      <c r="AC39" s="136">
        <f t="shared" si="114"/>
        <v>-22.308101729184095</v>
      </c>
    </row>
    <row r="40" spans="1:29" x14ac:dyDescent="0.2">
      <c r="A40" s="7">
        <v>2008</v>
      </c>
      <c r="B40" s="42">
        <v>29966.216000000004</v>
      </c>
      <c r="C40" s="42">
        <v>29611.297999999999</v>
      </c>
      <c r="D40" s="42">
        <v>33395.304000000004</v>
      </c>
      <c r="E40" s="42">
        <v>33157.510000000009</v>
      </c>
      <c r="F40" s="42">
        <v>35496.624000000003</v>
      </c>
      <c r="G40" s="42">
        <v>32752.654999999999</v>
      </c>
      <c r="H40" s="42">
        <v>36891.647000000012</v>
      </c>
      <c r="I40" s="42">
        <v>40047.836999999992</v>
      </c>
      <c r="J40" s="42">
        <v>40696.111000000004</v>
      </c>
      <c r="K40" s="42">
        <v>37565.852000000006</v>
      </c>
      <c r="L40" s="42">
        <v>37463.735999999997</v>
      </c>
      <c r="M40" s="42">
        <v>34354.147999999994</v>
      </c>
      <c r="N40" s="26">
        <f t="shared" si="80"/>
        <v>421398.93800000002</v>
      </c>
      <c r="P40" s="27">
        <f t="shared" si="82"/>
        <v>2008</v>
      </c>
      <c r="Q40" s="135">
        <f t="shared" si="113"/>
        <v>-3.7395313158270271</v>
      </c>
      <c r="R40" s="135">
        <f t="shared" si="81"/>
        <v>3.1824231969287409</v>
      </c>
      <c r="S40" s="135">
        <f t="shared" si="81"/>
        <v>-8.6214363266037033</v>
      </c>
      <c r="T40" s="135">
        <f t="shared" si="81"/>
        <v>1.5842263265549716</v>
      </c>
      <c r="U40" s="135">
        <f t="shared" si="81"/>
        <v>-3.2776596547926196</v>
      </c>
      <c r="V40" s="135">
        <f t="shared" si="81"/>
        <v>-1.7072118310075046</v>
      </c>
      <c r="W40" s="135">
        <f t="shared" si="81"/>
        <v>14.576936484289327</v>
      </c>
      <c r="X40" s="135">
        <f t="shared" si="81"/>
        <v>13.028517294522945</v>
      </c>
      <c r="Y40" s="135">
        <f t="shared" si="81"/>
        <v>24.440251260009148</v>
      </c>
      <c r="Z40" s="135">
        <f t="shared" si="81"/>
        <v>-4.6355078643775638</v>
      </c>
      <c r="AA40" s="135">
        <f t="shared" si="81"/>
        <v>-7.4389249240981119</v>
      </c>
      <c r="AB40" s="135">
        <f t="shared" si="81"/>
        <v>-11.405907710440587</v>
      </c>
      <c r="AC40" s="136">
        <f t="shared" si="114"/>
        <v>0.81012961107778114</v>
      </c>
    </row>
    <row r="41" spans="1:29" x14ac:dyDescent="0.2">
      <c r="A41" s="7">
        <v>2009</v>
      </c>
      <c r="B41" s="42">
        <v>25034.190000000002</v>
      </c>
      <c r="C41" s="42">
        <v>24376.617999999999</v>
      </c>
      <c r="D41" s="42">
        <v>31547.495999999999</v>
      </c>
      <c r="E41" s="42">
        <v>27213.524999999998</v>
      </c>
      <c r="F41" s="42">
        <v>30502.553</v>
      </c>
      <c r="G41" s="42">
        <v>26938.137999999999</v>
      </c>
      <c r="H41" s="42">
        <v>35328.573999999993</v>
      </c>
      <c r="I41" s="42">
        <v>35445.981999999996</v>
      </c>
      <c r="J41" s="42">
        <v>36590.253000000004</v>
      </c>
      <c r="K41" s="42">
        <v>39589.542000000001</v>
      </c>
      <c r="L41" s="42">
        <v>38102.341</v>
      </c>
      <c r="M41" s="42">
        <v>43452.301999999996</v>
      </c>
      <c r="N41" s="26">
        <f t="shared" si="80"/>
        <v>394121.51399999997</v>
      </c>
      <c r="P41" s="27">
        <f t="shared" si="82"/>
        <v>2009</v>
      </c>
      <c r="Q41" s="135">
        <f t="shared" si="113"/>
        <v>-16.45862126869806</v>
      </c>
      <c r="R41" s="135">
        <f t="shared" si="81"/>
        <v>-17.677982235023947</v>
      </c>
      <c r="S41" s="135">
        <f t="shared" si="81"/>
        <v>-5.5331372339057161</v>
      </c>
      <c r="T41" s="135">
        <f t="shared" si="81"/>
        <v>-17.926511972702443</v>
      </c>
      <c r="U41" s="135">
        <f t="shared" si="81"/>
        <v>-14.069143589542499</v>
      </c>
      <c r="V41" s="135">
        <f t="shared" si="81"/>
        <v>-17.752811184314677</v>
      </c>
      <c r="W41" s="135">
        <f t="shared" si="81"/>
        <v>-4.2369292973014172</v>
      </c>
      <c r="X41" s="135">
        <f t="shared" si="81"/>
        <v>-11.490895251096822</v>
      </c>
      <c r="Y41" s="135">
        <f t="shared" si="81"/>
        <v>-10.089067232984494</v>
      </c>
      <c r="Z41" s="135">
        <f t="shared" si="81"/>
        <v>5.3870467253078536</v>
      </c>
      <c r="AA41" s="135">
        <f t="shared" si="81"/>
        <v>1.7045950782911934</v>
      </c>
      <c r="AB41" s="135">
        <f t="shared" si="81"/>
        <v>26.483422031016481</v>
      </c>
      <c r="AC41" s="136">
        <f t="shared" si="114"/>
        <v>-6.4730642486811485</v>
      </c>
    </row>
    <row r="42" spans="1:29" x14ac:dyDescent="0.2">
      <c r="A42" s="7">
        <v>2010</v>
      </c>
      <c r="B42" s="42">
        <v>27228.656000000003</v>
      </c>
      <c r="C42" s="42">
        <v>26826.923999999995</v>
      </c>
      <c r="D42" s="42">
        <v>36470.208000000006</v>
      </c>
      <c r="E42" s="42">
        <v>34453.80999999999</v>
      </c>
      <c r="F42" s="42">
        <v>39897.600000000006</v>
      </c>
      <c r="G42" s="42">
        <v>38550.89</v>
      </c>
      <c r="H42" s="42">
        <v>38443.039000000004</v>
      </c>
      <c r="I42" s="42">
        <v>41847.734000000004</v>
      </c>
      <c r="J42" s="42">
        <v>46212.057000000001</v>
      </c>
      <c r="K42" s="42">
        <v>48877.714</v>
      </c>
      <c r="L42" s="42">
        <v>50461.971000000005</v>
      </c>
      <c r="M42" s="42">
        <v>51269.607999999993</v>
      </c>
      <c r="N42" s="26">
        <f t="shared" si="80"/>
        <v>480540.21099999995</v>
      </c>
      <c r="P42" s="27">
        <f t="shared" si="82"/>
        <v>2010</v>
      </c>
      <c r="Q42" s="135">
        <f t="shared" si="113"/>
        <v>8.7658757882719698</v>
      </c>
      <c r="R42" s="135">
        <f t="shared" si="81"/>
        <v>10.051870197908496</v>
      </c>
      <c r="S42" s="135">
        <f t="shared" si="81"/>
        <v>15.604129088406914</v>
      </c>
      <c r="T42" s="135">
        <f t="shared" si="81"/>
        <v>26.605465480859223</v>
      </c>
      <c r="U42" s="135">
        <f t="shared" si="81"/>
        <v>30.800854603875315</v>
      </c>
      <c r="V42" s="135">
        <f t="shared" si="81"/>
        <v>43.108963210449083</v>
      </c>
      <c r="W42" s="135">
        <f t="shared" si="81"/>
        <v>8.8157110445499676</v>
      </c>
      <c r="X42" s="135">
        <f t="shared" si="81"/>
        <v>18.06058582323946</v>
      </c>
      <c r="Y42" s="135">
        <f t="shared" si="81"/>
        <v>26.296084916384686</v>
      </c>
      <c r="Z42" s="135">
        <f t="shared" si="81"/>
        <v>23.46117568119379</v>
      </c>
      <c r="AA42" s="135">
        <f t="shared" si="81"/>
        <v>32.437980647960728</v>
      </c>
      <c r="AB42" s="135">
        <f t="shared" si="81"/>
        <v>17.990545126930215</v>
      </c>
      <c r="AC42" s="136">
        <f t="shared" si="114"/>
        <v>21.926916935572315</v>
      </c>
    </row>
    <row r="43" spans="1:29" x14ac:dyDescent="0.2">
      <c r="A43" s="7">
        <v>2011</v>
      </c>
      <c r="B43" s="42">
        <v>35910.565999999992</v>
      </c>
      <c r="C43" s="42">
        <v>40369.51</v>
      </c>
      <c r="D43" s="42">
        <v>44019.276000000005</v>
      </c>
      <c r="E43" s="42">
        <v>43175.092000000004</v>
      </c>
      <c r="F43" s="42">
        <v>46535.763999999996</v>
      </c>
      <c r="G43" s="42">
        <v>43147.925999999992</v>
      </c>
      <c r="H43" s="42">
        <v>45015.923999999999</v>
      </c>
      <c r="I43" s="42">
        <v>43401.147000000004</v>
      </c>
      <c r="J43" s="42">
        <v>43507.273000000001</v>
      </c>
      <c r="K43" s="42">
        <v>44228.960000000006</v>
      </c>
      <c r="L43" s="42">
        <v>48113.519</v>
      </c>
      <c r="M43" s="42">
        <v>47455.505999999994</v>
      </c>
      <c r="N43" s="26">
        <f t="shared" ref="N43:N48" si="115">SUM(B43:M43)</f>
        <v>524880.46299999999</v>
      </c>
      <c r="P43" s="27">
        <f t="shared" si="82"/>
        <v>2011</v>
      </c>
      <c r="Q43" s="135">
        <f t="shared" si="113"/>
        <v>31.885194774211367</v>
      </c>
      <c r="R43" s="135">
        <f t="shared" si="81"/>
        <v>50.481322420714392</v>
      </c>
      <c r="S43" s="135">
        <f t="shared" si="81"/>
        <v>20.699273225971183</v>
      </c>
      <c r="T43" s="135">
        <f t="shared" si="81"/>
        <v>25.312968290009195</v>
      </c>
      <c r="U43" s="135">
        <f t="shared" si="81"/>
        <v>16.638003288418311</v>
      </c>
      <c r="V43" s="135">
        <f t="shared" si="81"/>
        <v>11.924591105419346</v>
      </c>
      <c r="W43" s="135">
        <f t="shared" si="81"/>
        <v>17.097724766244404</v>
      </c>
      <c r="X43" s="135">
        <f t="shared" si="81"/>
        <v>3.712060012616214</v>
      </c>
      <c r="Y43" s="135">
        <f t="shared" si="81"/>
        <v>-5.8529833458830893</v>
      </c>
      <c r="Z43" s="135">
        <f t="shared" si="81"/>
        <v>-9.5109889959256186</v>
      </c>
      <c r="AA43" s="135">
        <f t="shared" si="81"/>
        <v>-4.6539046205706143</v>
      </c>
      <c r="AB43" s="135">
        <f t="shared" si="81"/>
        <v>-7.4393040024803732</v>
      </c>
      <c r="AC43" s="136">
        <f t="shared" si="114"/>
        <v>9.2271678800257551</v>
      </c>
    </row>
    <row r="44" spans="1:29" x14ac:dyDescent="0.2">
      <c r="A44" s="7">
        <v>2012</v>
      </c>
      <c r="B44" s="42">
        <v>32623.114000000005</v>
      </c>
      <c r="C44" s="42">
        <v>36583.366000000002</v>
      </c>
      <c r="D44" s="42">
        <v>41978.138999999996</v>
      </c>
      <c r="E44" s="42">
        <v>40262.24500000001</v>
      </c>
      <c r="F44" s="42">
        <v>39667.191999999995</v>
      </c>
      <c r="G44" s="42">
        <v>41656.935999999987</v>
      </c>
      <c r="H44" s="42">
        <v>44141.231999999996</v>
      </c>
      <c r="I44" s="42">
        <v>44187.235000000008</v>
      </c>
      <c r="J44" s="42">
        <v>43318.21100000001</v>
      </c>
      <c r="K44" s="42">
        <v>47917.210000000014</v>
      </c>
      <c r="L44" s="42">
        <v>50422.722000000009</v>
      </c>
      <c r="M44" s="42">
        <v>48918.96</v>
      </c>
      <c r="N44" s="26">
        <f t="shared" si="115"/>
        <v>511676.56200000003</v>
      </c>
      <c r="P44" s="27">
        <f t="shared" si="82"/>
        <v>2012</v>
      </c>
      <c r="Q44" s="135">
        <f t="shared" si="113"/>
        <v>-9.1545535650983219</v>
      </c>
      <c r="R44" s="135">
        <f t="shared" si="81"/>
        <v>-9.3787217134912009</v>
      </c>
      <c r="S44" s="135">
        <f t="shared" si="81"/>
        <v>-4.6369163363795707</v>
      </c>
      <c r="T44" s="135">
        <f t="shared" si="81"/>
        <v>-6.7465912985199772</v>
      </c>
      <c r="U44" s="135">
        <f t="shared" si="81"/>
        <v>-14.759770571296515</v>
      </c>
      <c r="V44" s="135">
        <f t="shared" si="81"/>
        <v>-3.4555310955154739</v>
      </c>
      <c r="W44" s="135">
        <f t="shared" si="81"/>
        <v>-1.9430724114426812</v>
      </c>
      <c r="X44" s="135">
        <f t="shared" si="81"/>
        <v>1.8112148049912236</v>
      </c>
      <c r="Y44" s="135">
        <f t="shared" si="81"/>
        <v>-0.43455263215415041</v>
      </c>
      <c r="Z44" s="135">
        <f t="shared" si="81"/>
        <v>8.3389932749945004</v>
      </c>
      <c r="AA44" s="135">
        <f t="shared" si="81"/>
        <v>4.7994888920928958</v>
      </c>
      <c r="AB44" s="135">
        <f t="shared" si="81"/>
        <v>3.0838444752859795</v>
      </c>
      <c r="AC44" s="136">
        <f t="shared" si="114"/>
        <v>-2.5156015380210395</v>
      </c>
    </row>
    <row r="45" spans="1:29" x14ac:dyDescent="0.2">
      <c r="A45" s="7">
        <v>2013</v>
      </c>
      <c r="B45" s="42">
        <v>39236.736999999994</v>
      </c>
      <c r="C45" s="42">
        <v>37780.998999999989</v>
      </c>
      <c r="D45" s="42">
        <v>45172.255000000005</v>
      </c>
      <c r="E45" s="42">
        <v>43632.31500000001</v>
      </c>
      <c r="F45" s="42">
        <v>43778.585000000014</v>
      </c>
      <c r="G45" s="42">
        <v>41898.993999999992</v>
      </c>
      <c r="H45" s="42">
        <v>42587.229999999996</v>
      </c>
      <c r="I45" s="42">
        <v>45743.629000000001</v>
      </c>
      <c r="J45" s="42">
        <v>41267.533999999992</v>
      </c>
      <c r="K45" s="42">
        <v>47045.962</v>
      </c>
      <c r="L45" s="42">
        <v>49218.860999999997</v>
      </c>
      <c r="M45" s="42">
        <v>44485.48</v>
      </c>
      <c r="N45" s="26">
        <f t="shared" si="115"/>
        <v>521848.58099999995</v>
      </c>
      <c r="P45" s="27">
        <f t="shared" si="82"/>
        <v>2013</v>
      </c>
      <c r="Q45" s="135">
        <f t="shared" si="113"/>
        <v>20.272813318802086</v>
      </c>
      <c r="R45" s="135">
        <f t="shared" si="81"/>
        <v>3.2737091496719772</v>
      </c>
      <c r="S45" s="135">
        <f t="shared" si="81"/>
        <v>7.6089985789984826</v>
      </c>
      <c r="T45" s="135">
        <f t="shared" si="81"/>
        <v>8.3702982782008384</v>
      </c>
      <c r="U45" s="135">
        <f t="shared" si="81"/>
        <v>10.364719035317705</v>
      </c>
      <c r="V45" s="135">
        <f t="shared" si="81"/>
        <v>0.58107490190830724</v>
      </c>
      <c r="W45" s="135">
        <f t="shared" si="81"/>
        <v>-3.5205224901742715</v>
      </c>
      <c r="X45" s="135">
        <f t="shared" si="81"/>
        <v>3.5222706286102579</v>
      </c>
      <c r="Y45" s="135">
        <f t="shared" si="81"/>
        <v>-4.7339835894885329</v>
      </c>
      <c r="Z45" s="135">
        <f t="shared" si="81"/>
        <v>-1.8182360784361529</v>
      </c>
      <c r="AA45" s="135">
        <f t="shared" si="81"/>
        <v>-2.3875367141028447</v>
      </c>
      <c r="AB45" s="135">
        <f t="shared" si="81"/>
        <v>-9.0629073062877819</v>
      </c>
      <c r="AC45" s="136">
        <f t="shared" si="114"/>
        <v>1.9879782963363235</v>
      </c>
    </row>
    <row r="46" spans="1:29" x14ac:dyDescent="0.2">
      <c r="A46" s="7">
        <v>2014</v>
      </c>
      <c r="B46" s="42">
        <v>37606.555</v>
      </c>
      <c r="C46" s="42">
        <v>40468.555999999997</v>
      </c>
      <c r="D46" s="42">
        <v>42192.093999999997</v>
      </c>
      <c r="E46" s="42">
        <v>43771.415000000001</v>
      </c>
      <c r="F46" s="42">
        <v>44992.248999999996</v>
      </c>
      <c r="G46" s="42">
        <v>35833.177000000003</v>
      </c>
      <c r="H46" s="42">
        <v>41809.631000000001</v>
      </c>
      <c r="I46" s="42">
        <v>44100.682999999997</v>
      </c>
      <c r="J46" s="42">
        <v>43144.532000000007</v>
      </c>
      <c r="K46" s="42">
        <v>47710.481999999996</v>
      </c>
      <c r="L46" s="42">
        <v>48249.539999999994</v>
      </c>
      <c r="M46" s="42">
        <v>44982.520000000004</v>
      </c>
      <c r="N46" s="26">
        <f t="shared" si="115"/>
        <v>514861.43400000007</v>
      </c>
      <c r="P46" s="27">
        <f t="shared" si="82"/>
        <v>2014</v>
      </c>
      <c r="Q46" s="135">
        <f t="shared" si="113"/>
        <v>-4.1547338658665556</v>
      </c>
      <c r="R46" s="135">
        <f t="shared" si="81"/>
        <v>7.1135149179088808</v>
      </c>
      <c r="S46" s="135">
        <f t="shared" si="81"/>
        <v>-6.5973261684633799</v>
      </c>
      <c r="T46" s="135">
        <f t="shared" si="81"/>
        <v>0.31880041203404819</v>
      </c>
      <c r="U46" s="135">
        <f t="shared" si="81"/>
        <v>2.7722778157402317</v>
      </c>
      <c r="V46" s="135">
        <f t="shared" si="81"/>
        <v>-14.477237806711996</v>
      </c>
      <c r="W46" s="135">
        <f t="shared" si="81"/>
        <v>-1.8258971057755868</v>
      </c>
      <c r="X46" s="135">
        <f t="shared" si="81"/>
        <v>-3.5916389580721853</v>
      </c>
      <c r="Y46" s="135">
        <f t="shared" si="81"/>
        <v>4.5483648235438823</v>
      </c>
      <c r="Z46" s="135">
        <f t="shared" si="81"/>
        <v>1.4124910443961136</v>
      </c>
      <c r="AA46" s="135">
        <f t="shared" si="81"/>
        <v>-1.9694096537504313</v>
      </c>
      <c r="AB46" s="135">
        <f t="shared" si="81"/>
        <v>1.1173083891642843</v>
      </c>
      <c r="AC46" s="136">
        <f t="shared" si="114"/>
        <v>-1.3389222955460856</v>
      </c>
    </row>
    <row r="47" spans="1:29" x14ac:dyDescent="0.2">
      <c r="A47" s="7">
        <v>2015</v>
      </c>
      <c r="B47" s="42">
        <v>35177.552000000003</v>
      </c>
      <c r="C47" s="42">
        <v>32861.527999999998</v>
      </c>
      <c r="D47" s="42">
        <v>41130.940999999992</v>
      </c>
      <c r="E47" s="42">
        <v>37379.603000000003</v>
      </c>
      <c r="F47" s="42">
        <v>40317.017999999996</v>
      </c>
      <c r="G47" s="42">
        <v>35234.915000000001</v>
      </c>
      <c r="H47" s="42">
        <v>37973.536</v>
      </c>
      <c r="I47" s="42">
        <v>37473.009999999987</v>
      </c>
      <c r="J47" s="42">
        <v>37593.476999999999</v>
      </c>
      <c r="K47" s="42">
        <v>40247.560999999994</v>
      </c>
      <c r="L47" s="42">
        <v>40699.908000000003</v>
      </c>
      <c r="M47" s="42">
        <v>39689.827999999994</v>
      </c>
      <c r="N47" s="26">
        <f t="shared" si="115"/>
        <v>455778.87699999998</v>
      </c>
      <c r="P47" s="27">
        <f t="shared" si="82"/>
        <v>2015</v>
      </c>
      <c r="Q47" s="135">
        <f t="shared" si="113"/>
        <v>-6.4589883332839104</v>
      </c>
      <c r="R47" s="135">
        <f t="shared" si="113"/>
        <v>-18.797379377707468</v>
      </c>
      <c r="S47" s="135">
        <f t="shared" si="81"/>
        <v>-2.5150517535346917</v>
      </c>
      <c r="T47" s="135">
        <f t="shared" si="81"/>
        <v>-14.60270818295456</v>
      </c>
      <c r="U47" s="135">
        <f t="shared" si="81"/>
        <v>-10.391192047323528</v>
      </c>
      <c r="V47" s="135">
        <f t="shared" si="81"/>
        <v>-1.6695756561021735</v>
      </c>
      <c r="W47" s="135">
        <f t="shared" si="81"/>
        <v>-9.1751467502786621</v>
      </c>
      <c r="X47" s="135">
        <f t="shared" si="81"/>
        <v>-15.028504207066383</v>
      </c>
      <c r="Y47" s="135">
        <f t="shared" si="81"/>
        <v>-12.866184294222982</v>
      </c>
      <c r="Z47" s="135">
        <f t="shared" si="81"/>
        <v>-15.64209936089097</v>
      </c>
      <c r="AA47" s="135">
        <f t="shared" si="81"/>
        <v>-15.647054873476495</v>
      </c>
      <c r="AB47" s="135">
        <f t="shared" ref="AB47" si="116">IF(M47&lt;&gt;"",IF(M46&lt;&gt;"",(M47/M46-1)*100,"-"),"-")</f>
        <v>-11.766108257163022</v>
      </c>
      <c r="AC47" s="136">
        <f t="shared" si="114"/>
        <v>-11.475428746135229</v>
      </c>
    </row>
    <row r="48" spans="1:29" x14ac:dyDescent="0.2">
      <c r="A48" s="7">
        <v>2016</v>
      </c>
      <c r="B48" s="42">
        <v>30302.385999999999</v>
      </c>
      <c r="C48" s="42">
        <v>30661.294999999998</v>
      </c>
      <c r="D48" s="42">
        <v>35022.459000000003</v>
      </c>
      <c r="E48" s="42">
        <v>34664.063999999998</v>
      </c>
      <c r="F48" s="42">
        <v>33910.867999999995</v>
      </c>
      <c r="G48" s="42">
        <v>34978.303999999996</v>
      </c>
      <c r="H48" s="42">
        <v>36011.230999999985</v>
      </c>
      <c r="I48" s="42">
        <v>35140.323000000004</v>
      </c>
      <c r="J48" s="42">
        <v>35463.658999999992</v>
      </c>
      <c r="K48" s="42">
        <v>35772.313999999991</v>
      </c>
      <c r="L48" s="42">
        <v>37214.99</v>
      </c>
      <c r="M48" s="42">
        <v>39419.648999999998</v>
      </c>
      <c r="N48" s="26">
        <f t="shared" si="115"/>
        <v>418561.5419999999</v>
      </c>
      <c r="P48" s="27">
        <f t="shared" si="82"/>
        <v>2016</v>
      </c>
      <c r="Q48" s="135">
        <f t="shared" ref="Q48" si="117">IF(B48&lt;&gt;"",IF(B47&lt;&gt;"",(B48/B47-1)*100,"-"),"-")</f>
        <v>-13.858741506515305</v>
      </c>
      <c r="R48" s="135">
        <f t="shared" ref="R48" si="118">IF(C48&lt;&gt;"",IF(C47&lt;&gt;"",(C48/C47-1)*100,"-"),"-")</f>
        <v>-6.6954677214035812</v>
      </c>
      <c r="S48" s="135">
        <f t="shared" ref="S48" si="119">IF(D48&lt;&gt;"",IF(D47&lt;&gt;"",(D48/D47-1)*100,"-"),"-")</f>
        <v>-14.851306222242744</v>
      </c>
      <c r="T48" s="135">
        <f t="shared" ref="T48" si="120">IF(E48&lt;&gt;"",IF(E47&lt;&gt;"",(E48/E47-1)*100,"-"),"-")</f>
        <v>-7.2647614796765065</v>
      </c>
      <c r="U48" s="135">
        <f t="shared" ref="U48" si="121">IF(F48&lt;&gt;"",IF(F47&lt;&gt;"",(F48/F47-1)*100,"-"),"-")</f>
        <v>-15.889444006002629</v>
      </c>
      <c r="V48" s="135">
        <f t="shared" ref="V48" si="122">IF(G48&lt;&gt;"",IF(G47&lt;&gt;"",(G48/G47-1)*100,"-"),"-")</f>
        <v>-0.7282861332289392</v>
      </c>
      <c r="W48" s="135">
        <f t="shared" ref="W48" si="123">IF(H48&lt;&gt;"",IF(H47&lt;&gt;"",(H48/H47-1)*100,"-"),"-")</f>
        <v>-5.1675593234193791</v>
      </c>
      <c r="X48" s="135">
        <f t="shared" ref="X48" si="124">IF(I48&lt;&gt;"",IF(I47&lt;&gt;"",(I48/I47-1)*100,"-"),"-")</f>
        <v>-6.2249789915461378</v>
      </c>
      <c r="Y48" s="135">
        <f t="shared" ref="Y48" si="125">IF(J48&lt;&gt;"",IF(J47&lt;&gt;"",(J48/J47-1)*100,"-"),"-")</f>
        <v>-5.6653924296494518</v>
      </c>
      <c r="Z48" s="135">
        <f t="shared" ref="Z48" si="126">IF(K48&lt;&gt;"",IF(K47&lt;&gt;"",(K48/K47-1)*100,"-"),"-")</f>
        <v>-11.119299875090572</v>
      </c>
      <c r="AA48" s="135">
        <f t="shared" ref="AA48" si="127">IF(L48&lt;&gt;"",IF(L47&lt;&gt;"",(L48/L47-1)*100,"-"),"-")</f>
        <v>-8.5624714434244016</v>
      </c>
      <c r="AB48" s="135">
        <f t="shared" ref="AB48" si="128">IF(M48&lt;&gt;"",IF(M47&lt;&gt;"",(M48/M47-1)*100,"-"),"-")</f>
        <v>-0.68072605404083664</v>
      </c>
      <c r="AC48" s="136">
        <f t="shared" si="114"/>
        <v>-8.1656559525026147</v>
      </c>
    </row>
    <row r="49" spans="1:29" x14ac:dyDescent="0.2">
      <c r="A49" s="7">
        <v>2017</v>
      </c>
      <c r="B49" s="42">
        <v>28153.088</v>
      </c>
      <c r="C49" s="42">
        <v>30648.581000000002</v>
      </c>
      <c r="D49" s="42">
        <v>35496.517</v>
      </c>
      <c r="E49" s="42">
        <v>30092.918999999994</v>
      </c>
      <c r="F49" s="86">
        <v>37428.656000000003</v>
      </c>
      <c r="G49" s="86">
        <v>34796.183000000005</v>
      </c>
      <c r="H49" s="86">
        <v>35592.751000000004</v>
      </c>
      <c r="I49" s="86">
        <v>37865.264999999992</v>
      </c>
      <c r="J49" s="86">
        <v>35759.957999999999</v>
      </c>
      <c r="K49" s="86">
        <v>37819.163000000008</v>
      </c>
      <c r="L49" s="86">
        <v>40092.74</v>
      </c>
      <c r="M49" s="86">
        <v>42525.130000000005</v>
      </c>
      <c r="N49" s="87">
        <f t="shared" ref="N49" si="129">SUM(B49:M49)</f>
        <v>426270.951</v>
      </c>
      <c r="P49" s="27">
        <f t="shared" si="82"/>
        <v>2017</v>
      </c>
      <c r="Q49" s="135">
        <f t="shared" ref="Q49" si="130">IF(B49&lt;&gt;"",IF(B48&lt;&gt;"",(B49/B48-1)*100,"-"),"-")</f>
        <v>-7.0928342078409257</v>
      </c>
      <c r="R49" s="135">
        <f t="shared" ref="R49" si="131">IF(C49&lt;&gt;"",IF(C48&lt;&gt;"",(C49/C48-1)*100,"-"),"-")</f>
        <v>-4.1465958955733129E-2</v>
      </c>
      <c r="S49" s="135">
        <f t="shared" ref="S49:S50" si="132">IF(D49&lt;&gt;"",IF(D48&lt;&gt;"",(D49/D48-1)*100,"-"),"-")</f>
        <v>1.3535828537910355</v>
      </c>
      <c r="T49" s="135">
        <f t="shared" ref="T49" si="133">IF(E49&lt;&gt;"",IF(E48&lt;&gt;"",(E49/E48-1)*100,"-"),"-")</f>
        <v>-13.186985230583481</v>
      </c>
      <c r="U49" s="135">
        <f t="shared" ref="U49" si="134">IF(F49&lt;&gt;"",IF(F48&lt;&gt;"",(F49/F48-1)*100,"-"),"-")</f>
        <v>10.373630070454132</v>
      </c>
      <c r="V49" s="135">
        <f t="shared" ref="V49" si="135">IF(G49&lt;&gt;"",IF(G48&lt;&gt;"",(G49/G48-1)*100,"-"),"-")</f>
        <v>-0.52066846923164434</v>
      </c>
      <c r="W49" s="135">
        <f t="shared" ref="W49" si="136">IF(H49&lt;&gt;"",IF(H48&lt;&gt;"",(H49/H48-1)*100,"-"),"-")</f>
        <v>-1.16208190716941</v>
      </c>
      <c r="X49" s="135">
        <f t="shared" ref="X49" si="137">IF(I49&lt;&gt;"",IF(I48&lt;&gt;"",(I49/I48-1)*100,"-"),"-")</f>
        <v>7.7544591721595335</v>
      </c>
      <c r="Y49" s="135">
        <f t="shared" ref="Y49" si="138">IF(J49&lt;&gt;"",IF(J48&lt;&gt;"",(J49/J48-1)*100,"-"),"-")</f>
        <v>0.83550036390775961</v>
      </c>
      <c r="Z49" s="135">
        <f t="shared" ref="Z49" si="139">IF(K49&lt;&gt;"",IF(K48&lt;&gt;"",(K49/K48-1)*100,"-"),"-")</f>
        <v>5.7218803346074099</v>
      </c>
      <c r="AA49" s="135">
        <f t="shared" ref="AA49" si="140">IF(L49&lt;&gt;"",IF(L48&lt;&gt;"",(L49/L48-1)*100,"-"),"-")</f>
        <v>7.7327711226040874</v>
      </c>
      <c r="AB49" s="135">
        <f t="shared" ref="AB49:AB51" si="141">IF(M49&lt;&gt;"",IF(M48&lt;&gt;"",(M49/M48-1)*100,"-"),"-")</f>
        <v>7.8780026681617876</v>
      </c>
      <c r="AC49" s="136">
        <f t="shared" si="114"/>
        <v>1.8418818325167896</v>
      </c>
    </row>
    <row r="50" spans="1:29" x14ac:dyDescent="0.2">
      <c r="A50" s="7">
        <v>2018</v>
      </c>
      <c r="B50" s="86">
        <v>32387.125000000004</v>
      </c>
      <c r="C50" s="86">
        <v>31854.465999999993</v>
      </c>
      <c r="D50" s="86">
        <v>40607.796000000009</v>
      </c>
      <c r="E50" s="86">
        <v>38628.681000000004</v>
      </c>
      <c r="F50" s="86">
        <v>39912.083000000006</v>
      </c>
      <c r="G50" s="86">
        <v>41208.670000000006</v>
      </c>
      <c r="H50" s="86">
        <v>37314.417000000001</v>
      </c>
      <c r="I50" s="86">
        <v>42180.003999999994</v>
      </c>
      <c r="J50" s="86">
        <v>38953.123</v>
      </c>
      <c r="K50" s="86">
        <v>41645.672000000006</v>
      </c>
      <c r="L50" s="86">
        <v>43100.789000000004</v>
      </c>
      <c r="M50" s="86">
        <v>43141.445999999996</v>
      </c>
      <c r="N50" s="31">
        <f t="shared" ref="N50:N51" si="142">SUM(B50:M50)</f>
        <v>470934.27200000011</v>
      </c>
      <c r="P50" s="27">
        <f t="shared" si="82"/>
        <v>2018</v>
      </c>
      <c r="Q50" s="135">
        <f t="shared" ref="Q50:S51" si="143">IF(B50&lt;&gt;"",IF(B49&lt;&gt;"",(B50/B49-1)*100,"-"),"-")</f>
        <v>15.039334228628864</v>
      </c>
      <c r="R50" s="135">
        <f t="shared" ref="R50" si="144">IF(C50&lt;&gt;"",IF(C49&lt;&gt;"",(C50/C49-1)*100,"-"),"-")</f>
        <v>3.9345540989319971</v>
      </c>
      <c r="S50" s="135">
        <f t="shared" si="132"/>
        <v>14.399381775964137</v>
      </c>
      <c r="T50" s="135">
        <f t="shared" ref="T50:T51" si="145">IF(E50&lt;&gt;"",IF(E49&lt;&gt;"",(E50/E49-1)*100,"-"),"-")</f>
        <v>28.364686057872991</v>
      </c>
      <c r="U50" s="135">
        <f t="shared" ref="U50:U51" si="146">IF(F50&lt;&gt;"",IF(F49&lt;&gt;"",(F50/F49-1)*100,"-"),"-")</f>
        <v>6.6350953130670964</v>
      </c>
      <c r="V50" s="135">
        <f t="shared" ref="V50:V51" si="147">IF(G50&lt;&gt;"",IF(G49&lt;&gt;"",(G50/G49-1)*100,"-"),"-")</f>
        <v>18.428708114335414</v>
      </c>
      <c r="W50" s="135">
        <f t="shared" ref="W50:W51" si="148">IF(H50&lt;&gt;"",IF(H49&lt;&gt;"",(H50/H49-1)*100,"-"),"-")</f>
        <v>4.8371254023045207</v>
      </c>
      <c r="X50" s="135">
        <f t="shared" ref="X50" si="149">IF(I50&lt;&gt;"",IF(I49&lt;&gt;"",(I50/I49-1)*100,"-"),"-")</f>
        <v>11.394979013087593</v>
      </c>
      <c r="Y50" s="135">
        <f t="shared" ref="Y50:Y51" si="150">IF(J50&lt;&gt;"",IF(J49&lt;&gt;"",(J50/J49-1)*100,"-"),"-")</f>
        <v>8.9294428142225435</v>
      </c>
      <c r="Z50" s="135">
        <f t="shared" ref="Z50:Z51" si="151">IF(K50&lt;&gt;"",IF(K49&lt;&gt;"",(K50/K49-1)*100,"-"),"-")</f>
        <v>10.11791033027356</v>
      </c>
      <c r="AA50" s="135">
        <f t="shared" ref="AA50:AA51" si="152">IF(L50&lt;&gt;"",IF(L49&lt;&gt;"",(L50/L49-1)*100,"-"),"-")</f>
        <v>7.5027274264617638</v>
      </c>
      <c r="AB50" s="135">
        <f t="shared" si="141"/>
        <v>1.4492983325388842</v>
      </c>
      <c r="AC50" s="136">
        <f t="shared" si="114"/>
        <v>10.477683476958322</v>
      </c>
    </row>
    <row r="51" spans="1:29" x14ac:dyDescent="0.2">
      <c r="A51" s="7">
        <v>2019</v>
      </c>
      <c r="B51" s="86">
        <v>33614.137999999977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31">
        <f t="shared" si="142"/>
        <v>33614.137999999977</v>
      </c>
      <c r="P51" s="27">
        <f t="shared" si="82"/>
        <v>2019</v>
      </c>
      <c r="Q51" s="135">
        <f t="shared" si="143"/>
        <v>3.7885826543726075</v>
      </c>
      <c r="R51" s="135" t="str">
        <f t="shared" si="143"/>
        <v>-</v>
      </c>
      <c r="S51" s="135" t="str">
        <f t="shared" si="143"/>
        <v>-</v>
      </c>
      <c r="T51" s="135" t="str">
        <f t="shared" si="145"/>
        <v>-</v>
      </c>
      <c r="U51" s="135" t="str">
        <f t="shared" si="146"/>
        <v>-</v>
      </c>
      <c r="V51" s="135" t="str">
        <f t="shared" si="147"/>
        <v>-</v>
      </c>
      <c r="W51" s="135" t="str">
        <f t="shared" si="148"/>
        <v>-</v>
      </c>
      <c r="X51" s="135" t="str">
        <f>IF(I51&lt;&gt;"",IF(I50&lt;&gt;"",(I51/I50-1)*100,"-"),"-")</f>
        <v>-</v>
      </c>
      <c r="Y51" s="135" t="str">
        <f t="shared" si="150"/>
        <v>-</v>
      </c>
      <c r="Z51" s="135" t="str">
        <f t="shared" si="151"/>
        <v>-</v>
      </c>
      <c r="AA51" s="135" t="str">
        <f t="shared" si="152"/>
        <v>-</v>
      </c>
      <c r="AB51" s="135" t="str">
        <f t="shared" si="141"/>
        <v>-</v>
      </c>
      <c r="AC51" s="136" t="str">
        <f t="shared" si="114"/>
        <v>-</v>
      </c>
    </row>
    <row r="52" spans="1:29" x14ac:dyDescent="0.2">
      <c r="P52" s="27">
        <f t="shared" ref="P52" si="153">P51+1</f>
        <v>2020</v>
      </c>
    </row>
    <row r="53" spans="1:29" ht="15.75" x14ac:dyDescent="0.2">
      <c r="A53" s="37" t="s">
        <v>25</v>
      </c>
      <c r="B53" s="3"/>
      <c r="C53" s="3"/>
      <c r="D53" s="3"/>
      <c r="E53" s="3"/>
      <c r="F53" s="3"/>
      <c r="G53" s="2"/>
      <c r="H53" s="2"/>
      <c r="I53" s="2"/>
      <c r="J53" s="84"/>
      <c r="K53" s="84"/>
      <c r="L53" s="88"/>
      <c r="M53" s="88"/>
      <c r="N53" s="85"/>
    </row>
    <row r="54" spans="1:29" ht="14.25" x14ac:dyDescent="0.2">
      <c r="A54" s="20"/>
      <c r="B54" s="89"/>
      <c r="C54" s="89"/>
      <c r="D54" s="89"/>
      <c r="E54" s="89"/>
      <c r="F54" s="89"/>
      <c r="H54" s="20"/>
      <c r="I54" s="20"/>
      <c r="J54" s="20"/>
      <c r="K54" s="84"/>
      <c r="L54" s="84"/>
      <c r="M54" s="84"/>
      <c r="N54" s="85"/>
    </row>
    <row r="55" spans="1:29" ht="15.75" x14ac:dyDescent="0.2">
      <c r="A55" s="6" t="s">
        <v>20</v>
      </c>
      <c r="B55" s="20"/>
      <c r="C55" s="90"/>
      <c r="D55" s="90"/>
      <c r="E55" s="90"/>
      <c r="F55" s="90"/>
      <c r="G55" s="90"/>
      <c r="H55" s="20"/>
      <c r="I55" s="20"/>
      <c r="J55" s="20"/>
      <c r="K55" s="83"/>
      <c r="L55" s="83"/>
      <c r="M55" s="84"/>
      <c r="N55" s="85"/>
      <c r="P55" s="21" t="s">
        <v>21</v>
      </c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</row>
    <row r="56" spans="1:29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P56" s="1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</row>
    <row r="57" spans="1:29" ht="15" x14ac:dyDescent="0.2">
      <c r="A57" s="32"/>
      <c r="B57" s="5" t="s">
        <v>4</v>
      </c>
      <c r="C57" s="5" t="s">
        <v>5</v>
      </c>
      <c r="D57" s="5" t="s">
        <v>6</v>
      </c>
      <c r="E57" s="5" t="s">
        <v>7</v>
      </c>
      <c r="F57" s="5" t="s">
        <v>8</v>
      </c>
      <c r="G57" s="5" t="s">
        <v>9</v>
      </c>
      <c r="H57" s="5" t="s">
        <v>10</v>
      </c>
      <c r="I57" s="5" t="s">
        <v>11</v>
      </c>
      <c r="J57" s="5" t="s">
        <v>12</v>
      </c>
      <c r="K57" s="5" t="s">
        <v>13</v>
      </c>
      <c r="L57" s="5" t="s">
        <v>14</v>
      </c>
      <c r="M57" s="8" t="s">
        <v>15</v>
      </c>
      <c r="N57" s="8" t="s">
        <v>3</v>
      </c>
      <c r="P57" s="24"/>
      <c r="Q57" s="141" t="s">
        <v>4</v>
      </c>
      <c r="R57" s="141" t="s">
        <v>5</v>
      </c>
      <c r="S57" s="141" t="s">
        <v>6</v>
      </c>
      <c r="T57" s="141" t="s">
        <v>7</v>
      </c>
      <c r="U57" s="141" t="s">
        <v>8</v>
      </c>
      <c r="V57" s="141" t="s">
        <v>9</v>
      </c>
      <c r="W57" s="141" t="s">
        <v>10</v>
      </c>
      <c r="X57" s="141" t="s">
        <v>11</v>
      </c>
      <c r="Y57" s="141" t="s">
        <v>12</v>
      </c>
      <c r="Z57" s="141" t="s">
        <v>13</v>
      </c>
      <c r="AA57" s="141" t="s">
        <v>14</v>
      </c>
      <c r="AB57" s="141" t="s">
        <v>15</v>
      </c>
      <c r="AC57" s="141" t="s">
        <v>3</v>
      </c>
    </row>
    <row r="58" spans="1:29" x14ac:dyDescent="0.2">
      <c r="A58" s="7">
        <v>2000</v>
      </c>
      <c r="B58" s="42">
        <v>367460</v>
      </c>
      <c r="C58" s="42">
        <v>345358</v>
      </c>
      <c r="D58" s="42">
        <v>361067</v>
      </c>
      <c r="E58" s="42">
        <v>331568</v>
      </c>
      <c r="F58" s="42">
        <v>296924</v>
      </c>
      <c r="G58" s="42">
        <v>296091</v>
      </c>
      <c r="H58" s="42">
        <v>346161</v>
      </c>
      <c r="I58" s="42">
        <v>317008</v>
      </c>
      <c r="J58" s="42">
        <v>307176</v>
      </c>
      <c r="K58" s="42">
        <v>312043</v>
      </c>
      <c r="L58" s="42">
        <v>287405</v>
      </c>
      <c r="M58" s="42">
        <v>305640</v>
      </c>
      <c r="N58" s="26">
        <f>SUM(B58:M58)</f>
        <v>3873901</v>
      </c>
      <c r="P58" s="27">
        <v>2000</v>
      </c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3"/>
      <c r="AB58" s="142"/>
      <c r="AC58" s="142"/>
    </row>
    <row r="59" spans="1:29" x14ac:dyDescent="0.2">
      <c r="A59" s="7">
        <v>2001</v>
      </c>
      <c r="B59" s="42">
        <v>350833</v>
      </c>
      <c r="C59" s="42">
        <v>318137</v>
      </c>
      <c r="D59" s="42">
        <v>337792</v>
      </c>
      <c r="E59" s="42">
        <v>298976</v>
      </c>
      <c r="F59" s="42">
        <v>275767</v>
      </c>
      <c r="G59" s="42">
        <v>304584</v>
      </c>
      <c r="H59" s="42">
        <v>366764</v>
      </c>
      <c r="I59" s="42">
        <v>342888</v>
      </c>
      <c r="J59" s="42">
        <v>293760</v>
      </c>
      <c r="K59" s="42">
        <v>289991</v>
      </c>
      <c r="L59" s="42">
        <v>277244</v>
      </c>
      <c r="M59" s="42">
        <v>301216</v>
      </c>
      <c r="N59" s="26">
        <f t="shared" ref="N59:N68" si="154">SUM(B59:M59)</f>
        <v>3757952</v>
      </c>
      <c r="P59" s="27">
        <f>P58+1</f>
        <v>2001</v>
      </c>
      <c r="Q59" s="135">
        <f>IF(B59&lt;&gt;"",IF(B58&lt;&gt;"",(B59/B58-1)*100,"-"),"-")</f>
        <v>-4.5248462417678104</v>
      </c>
      <c r="R59" s="135">
        <f t="shared" ref="R59:AB73" si="155">IF(C59&lt;&gt;"",IF(C58&lt;&gt;"",(C59/C58-1)*100,"-"),"-")</f>
        <v>-7.8819659599603913</v>
      </c>
      <c r="S59" s="135">
        <f t="shared" si="155"/>
        <v>-6.4461720400922795</v>
      </c>
      <c r="T59" s="135">
        <f t="shared" si="155"/>
        <v>-9.8296578680692974</v>
      </c>
      <c r="U59" s="135">
        <f t="shared" si="155"/>
        <v>-7.125392356293192</v>
      </c>
      <c r="V59" s="135">
        <f t="shared" si="155"/>
        <v>2.8683749252763402</v>
      </c>
      <c r="W59" s="135">
        <f t="shared" si="155"/>
        <v>5.9518547727791304</v>
      </c>
      <c r="X59" s="135">
        <f t="shared" si="155"/>
        <v>8.163831827587952</v>
      </c>
      <c r="Y59" s="135">
        <f t="shared" si="155"/>
        <v>-4.3675287131807128</v>
      </c>
      <c r="Z59" s="135">
        <f t="shared" si="155"/>
        <v>-7.066974743865428</v>
      </c>
      <c r="AA59" s="135">
        <f t="shared" si="155"/>
        <v>-3.5354290983107495</v>
      </c>
      <c r="AB59" s="135">
        <f t="shared" si="155"/>
        <v>-1.4474545216594636</v>
      </c>
      <c r="AC59" s="136">
        <f t="shared" ref="AC59:AC77" si="156">IF(COUNTIF(Q59:AB59,"-")=0,IF(N59&lt;&gt;"",IF(N58&lt;&gt;"",(N59/N58-1)*100,"-"),"-"),"-")</f>
        <v>-2.9930811344946573</v>
      </c>
    </row>
    <row r="60" spans="1:29" x14ac:dyDescent="0.2">
      <c r="A60" s="7">
        <v>2002</v>
      </c>
      <c r="B60" s="42">
        <v>316956</v>
      </c>
      <c r="C60" s="42">
        <v>266084</v>
      </c>
      <c r="D60" s="42">
        <v>272758</v>
      </c>
      <c r="E60" s="42">
        <v>246505</v>
      </c>
      <c r="F60" s="42">
        <v>252890</v>
      </c>
      <c r="G60" s="42">
        <v>259333</v>
      </c>
      <c r="H60" s="42">
        <v>298230</v>
      </c>
      <c r="I60" s="42">
        <v>295158</v>
      </c>
      <c r="J60" s="42">
        <v>264484</v>
      </c>
      <c r="K60" s="42">
        <v>257194</v>
      </c>
      <c r="L60" s="42">
        <v>259062</v>
      </c>
      <c r="M60" s="42">
        <v>291013</v>
      </c>
      <c r="N60" s="26">
        <f t="shared" si="154"/>
        <v>3279667</v>
      </c>
      <c r="P60" s="27">
        <f t="shared" ref="P60:P77" si="157">P59+1</f>
        <v>2002</v>
      </c>
      <c r="Q60" s="135">
        <f t="shared" ref="Q60" si="158">IF(B60&lt;&gt;"",IF(B59&lt;&gt;"",(B60/B59-1)*100,"-"),"-")</f>
        <v>-9.6561611935023208</v>
      </c>
      <c r="R60" s="135">
        <f t="shared" si="155"/>
        <v>-16.361818964785613</v>
      </c>
      <c r="S60" s="135">
        <f t="shared" si="155"/>
        <v>-19.252676203107232</v>
      </c>
      <c r="T60" s="135">
        <f t="shared" si="155"/>
        <v>-17.550238146205711</v>
      </c>
      <c r="U60" s="135">
        <f t="shared" si="155"/>
        <v>-8.2957714302291379</v>
      </c>
      <c r="V60" s="135">
        <f t="shared" si="155"/>
        <v>-14.856656948493685</v>
      </c>
      <c r="W60" s="135">
        <f t="shared" si="155"/>
        <v>-18.686130590788629</v>
      </c>
      <c r="X60" s="135">
        <f t="shared" si="155"/>
        <v>-13.919997200251977</v>
      </c>
      <c r="Y60" s="135">
        <f t="shared" si="155"/>
        <v>-9.9659586056644933</v>
      </c>
      <c r="Z60" s="135">
        <f t="shared" si="155"/>
        <v>-11.309661334317267</v>
      </c>
      <c r="AA60" s="135">
        <f t="shared" si="155"/>
        <v>-6.5581220874031505</v>
      </c>
      <c r="AB60" s="135">
        <f t="shared" si="155"/>
        <v>-3.3872702645277752</v>
      </c>
      <c r="AC60" s="136">
        <f t="shared" si="156"/>
        <v>-12.727278049320478</v>
      </c>
    </row>
    <row r="61" spans="1:29" x14ac:dyDescent="0.2">
      <c r="A61" s="7">
        <v>2003</v>
      </c>
      <c r="B61" s="42">
        <v>315067</v>
      </c>
      <c r="C61" s="42">
        <v>275369</v>
      </c>
      <c r="D61" s="42">
        <v>283530</v>
      </c>
      <c r="E61" s="42">
        <v>255930</v>
      </c>
      <c r="F61" s="42">
        <v>244351</v>
      </c>
      <c r="G61" s="42">
        <v>259962</v>
      </c>
      <c r="H61" s="42">
        <v>321535</v>
      </c>
      <c r="I61" s="42">
        <v>307956</v>
      </c>
      <c r="J61" s="42">
        <v>287329</v>
      </c>
      <c r="K61" s="42">
        <v>302857</v>
      </c>
      <c r="L61" s="42">
        <v>303099</v>
      </c>
      <c r="M61" s="42">
        <v>292952</v>
      </c>
      <c r="N61" s="26">
        <f t="shared" ref="N61" si="159">SUM(B61:M61)</f>
        <v>3449937</v>
      </c>
      <c r="P61" s="27">
        <f t="shared" si="157"/>
        <v>2003</v>
      </c>
      <c r="Q61" s="135">
        <f t="shared" ref="Q61" si="160">IF(B61&lt;&gt;"",IF(B60&lt;&gt;"",(B61/B60-1)*100,"-"),"-")</f>
        <v>-0.59598177665038943</v>
      </c>
      <c r="R61" s="135">
        <f t="shared" ref="R61" si="161">IF(C61&lt;&gt;"",IF(C60&lt;&gt;"",(C61/C60-1)*100,"-"),"-")</f>
        <v>3.4894995565310172</v>
      </c>
      <c r="S61" s="135">
        <f t="shared" ref="S61" si="162">IF(D61&lt;&gt;"",IF(D60&lt;&gt;"",(D61/D60-1)*100,"-"),"-")</f>
        <v>3.9492883801758305</v>
      </c>
      <c r="T61" s="135">
        <f t="shared" ref="T61" si="163">IF(E61&lt;&gt;"",IF(E60&lt;&gt;"",(E61/E60-1)*100,"-"),"-")</f>
        <v>3.8234518569603138</v>
      </c>
      <c r="U61" s="135">
        <f t="shared" ref="U61" si="164">IF(F61&lt;&gt;"",IF(F60&lt;&gt;"",(F61/F60-1)*100,"-"),"-")</f>
        <v>-3.3765668867887233</v>
      </c>
      <c r="V61" s="135">
        <f t="shared" ref="V61" si="165">IF(G61&lt;&gt;"",IF(G60&lt;&gt;"",(G61/G60-1)*100,"-"),"-")</f>
        <v>0.24254529890141985</v>
      </c>
      <c r="W61" s="135">
        <f t="shared" ref="W61" si="166">IF(H61&lt;&gt;"",IF(H60&lt;&gt;"",(H61/H60-1)*100,"-"),"-")</f>
        <v>7.814438520604905</v>
      </c>
      <c r="X61" s="135">
        <f t="shared" ref="X61" si="167">IF(I61&lt;&gt;"",IF(I60&lt;&gt;"",(I61/I60-1)*100,"-"),"-")</f>
        <v>4.3359827617750479</v>
      </c>
      <c r="Y61" s="135">
        <f t="shared" ref="Y61" si="168">IF(J61&lt;&gt;"",IF(J60&lt;&gt;"",(J61/J60-1)*100,"-"),"-")</f>
        <v>8.6375735394201634</v>
      </c>
      <c r="Z61" s="135">
        <f t="shared" ref="Z61" si="169">IF(K61&lt;&gt;"",IF(K60&lt;&gt;"",(K61/K60-1)*100,"-"),"-")</f>
        <v>17.7543021998958</v>
      </c>
      <c r="AA61" s="135">
        <f t="shared" ref="AA61" si="170">IF(L61&lt;&gt;"",IF(L60&lt;&gt;"",(L61/L60-1)*100,"-"),"-")</f>
        <v>16.998633531741447</v>
      </c>
      <c r="AB61" s="135">
        <f t="shared" ref="AB61" si="171">IF(M61&lt;&gt;"",IF(M60&lt;&gt;"",(M61/M60-1)*100,"-"),"-")</f>
        <v>0.66629325837677111</v>
      </c>
      <c r="AC61" s="136">
        <f t="shared" ref="AC61" si="172">IF(COUNTIF(Q61:AB61,"-")=0,IF(N61&lt;&gt;"",IF(N60&lt;&gt;"",(N61/N60-1)*100,"-"),"-"),"-")</f>
        <v>5.191685619302211</v>
      </c>
    </row>
    <row r="62" spans="1:29" x14ac:dyDescent="0.2">
      <c r="A62" s="7">
        <v>2004</v>
      </c>
      <c r="B62" s="42">
        <v>322000</v>
      </c>
      <c r="C62" s="42">
        <v>303136</v>
      </c>
      <c r="D62" s="42">
        <v>296750</v>
      </c>
      <c r="E62" s="42">
        <v>292792</v>
      </c>
      <c r="F62" s="42">
        <v>277636</v>
      </c>
      <c r="G62" s="42">
        <v>295775</v>
      </c>
      <c r="H62" s="42">
        <v>362711</v>
      </c>
      <c r="I62" s="42">
        <v>340263</v>
      </c>
      <c r="J62" s="42">
        <v>314328</v>
      </c>
      <c r="K62" s="42">
        <v>348976</v>
      </c>
      <c r="L62" s="42">
        <v>329810</v>
      </c>
      <c r="M62" s="42">
        <v>333680</v>
      </c>
      <c r="N62" s="26">
        <f t="shared" ref="N62" si="173">SUM(B62:M62)</f>
        <v>3817857</v>
      </c>
      <c r="P62" s="27">
        <f t="shared" si="157"/>
        <v>2004</v>
      </c>
      <c r="Q62" s="135">
        <f t="shared" ref="Q62" si="174">IF(B62&lt;&gt;"",IF(B61&lt;&gt;"",(B62/B61-1)*100,"-"),"-")</f>
        <v>2.2004843414257902</v>
      </c>
      <c r="R62" s="135">
        <f t="shared" ref="R62" si="175">IF(C62&lt;&gt;"",IF(C61&lt;&gt;"",(C62/C61-1)*100,"-"),"-")</f>
        <v>10.083560604134822</v>
      </c>
      <c r="S62" s="135">
        <f t="shared" ref="S62" si="176">IF(D62&lt;&gt;"",IF(D61&lt;&gt;"",(D62/D61-1)*100,"-"),"-")</f>
        <v>4.6626459281204902</v>
      </c>
      <c r="T62" s="135">
        <f t="shared" ref="T62" si="177">IF(E62&lt;&gt;"",IF(E61&lt;&gt;"",(E62/E61-1)*100,"-"),"-")</f>
        <v>14.403157113273156</v>
      </c>
      <c r="U62" s="135">
        <f t="shared" ref="U62" si="178">IF(F62&lt;&gt;"",IF(F61&lt;&gt;"",(F62/F61-1)*100,"-"),"-")</f>
        <v>13.621798151020448</v>
      </c>
      <c r="V62" s="135">
        <f t="shared" ref="V62" si="179">IF(G62&lt;&gt;"",IF(G61&lt;&gt;"",(G62/G61-1)*100,"-"),"-")</f>
        <v>13.77624422030912</v>
      </c>
      <c r="W62" s="135">
        <f t="shared" ref="W62" si="180">IF(H62&lt;&gt;"",IF(H61&lt;&gt;"",(H62/H61-1)*100,"-"),"-")</f>
        <v>12.806070878753474</v>
      </c>
      <c r="X62" s="135">
        <f t="shared" ref="X62" si="181">IF(I62&lt;&gt;"",IF(I61&lt;&gt;"",(I62/I61-1)*100,"-"),"-")</f>
        <v>10.490784397771113</v>
      </c>
      <c r="Y62" s="135">
        <f t="shared" ref="Y62" si="182">IF(J62&lt;&gt;"",IF(J61&lt;&gt;"",(J62/J61-1)*100,"-"),"-")</f>
        <v>9.3965454235388712</v>
      </c>
      <c r="Z62" s="135">
        <f t="shared" ref="Z62" si="183">IF(K62&lt;&gt;"",IF(K61&lt;&gt;"",(K62/K61-1)*100,"-"),"-")</f>
        <v>15.227978881122105</v>
      </c>
      <c r="AA62" s="135">
        <f t="shared" ref="AA62" si="184">IF(L62&lt;&gt;"",IF(L61&lt;&gt;"",(L62/L61-1)*100,"-"),"-")</f>
        <v>8.8126321762856286</v>
      </c>
      <c r="AB62" s="135">
        <f t="shared" ref="AB62" si="185">IF(M62&lt;&gt;"",IF(M61&lt;&gt;"",(M62/M61-1)*100,"-"),"-")</f>
        <v>13.902618859062233</v>
      </c>
      <c r="AC62" s="136">
        <f t="shared" ref="AC62" si="186">IF(COUNTIF(Q62:AB62,"-")=0,IF(N62&lt;&gt;"",IF(N61&lt;&gt;"",(N62/N61-1)*100,"-"),"-"),"-")</f>
        <v>10.664542569907809</v>
      </c>
    </row>
    <row r="63" spans="1:29" x14ac:dyDescent="0.2">
      <c r="A63" s="7">
        <v>2005</v>
      </c>
      <c r="B63" s="42">
        <v>387934</v>
      </c>
      <c r="C63" s="42">
        <v>349627</v>
      </c>
      <c r="D63" s="42">
        <v>369651</v>
      </c>
      <c r="E63" s="42">
        <v>328893</v>
      </c>
      <c r="F63" s="42">
        <v>316237</v>
      </c>
      <c r="G63" s="42">
        <v>325573</v>
      </c>
      <c r="H63" s="42">
        <v>428069</v>
      </c>
      <c r="I63" s="42">
        <v>366367</v>
      </c>
      <c r="J63" s="42">
        <v>355007</v>
      </c>
      <c r="K63" s="42">
        <v>365839</v>
      </c>
      <c r="L63" s="42">
        <v>341546</v>
      </c>
      <c r="M63" s="42">
        <v>349950</v>
      </c>
      <c r="N63" s="26">
        <f t="shared" si="154"/>
        <v>4284693</v>
      </c>
      <c r="P63" s="27">
        <f t="shared" si="157"/>
        <v>2005</v>
      </c>
      <c r="Q63" s="135">
        <f t="shared" ref="Q63:R73" si="187">IF(B63&lt;&gt;"",IF(B62&lt;&gt;"",(B63/B62-1)*100,"-"),"-")</f>
        <v>20.476397515527943</v>
      </c>
      <c r="R63" s="135">
        <f t="shared" si="155"/>
        <v>15.33668056581865</v>
      </c>
      <c r="S63" s="135">
        <f t="shared" si="155"/>
        <v>24.566470092670588</v>
      </c>
      <c r="T63" s="135">
        <f t="shared" si="155"/>
        <v>12.329913385611624</v>
      </c>
      <c r="U63" s="135">
        <f t="shared" si="155"/>
        <v>13.903456324107832</v>
      </c>
      <c r="V63" s="135">
        <f t="shared" si="155"/>
        <v>10.074549911250097</v>
      </c>
      <c r="W63" s="135">
        <f t="shared" si="155"/>
        <v>18.01930462544561</v>
      </c>
      <c r="X63" s="135">
        <f t="shared" si="155"/>
        <v>7.6717127633624482</v>
      </c>
      <c r="Y63" s="135">
        <f t="shared" si="155"/>
        <v>12.941576951464718</v>
      </c>
      <c r="Z63" s="135">
        <f t="shared" si="155"/>
        <v>4.8321374535784667</v>
      </c>
      <c r="AA63" s="135">
        <f t="shared" si="155"/>
        <v>3.5584124192717059</v>
      </c>
      <c r="AB63" s="135">
        <f t="shared" si="155"/>
        <v>4.8759290338048489</v>
      </c>
      <c r="AC63" s="136">
        <f t="shared" si="156"/>
        <v>12.227697370540591</v>
      </c>
    </row>
    <row r="64" spans="1:29" x14ac:dyDescent="0.2">
      <c r="A64" s="7">
        <v>2006</v>
      </c>
      <c r="B64" s="42">
        <v>414784</v>
      </c>
      <c r="C64" s="42">
        <v>380223</v>
      </c>
      <c r="D64" s="42">
        <v>384158</v>
      </c>
      <c r="E64" s="42">
        <v>366194</v>
      </c>
      <c r="F64" s="42">
        <v>290929</v>
      </c>
      <c r="G64" s="42">
        <v>265179</v>
      </c>
      <c r="H64" s="42">
        <v>289159</v>
      </c>
      <c r="I64" s="42">
        <v>216444</v>
      </c>
      <c r="J64" s="42">
        <v>206048</v>
      </c>
      <c r="K64" s="42">
        <v>214786</v>
      </c>
      <c r="L64" s="42">
        <v>221181</v>
      </c>
      <c r="M64" s="42">
        <v>277350</v>
      </c>
      <c r="N64" s="26">
        <f t="shared" si="154"/>
        <v>3526435</v>
      </c>
      <c r="P64" s="27">
        <f t="shared" si="157"/>
        <v>2006</v>
      </c>
      <c r="Q64" s="135">
        <f t="shared" si="187"/>
        <v>6.9212804239896508</v>
      </c>
      <c r="R64" s="135">
        <f t="shared" si="155"/>
        <v>8.7510403944775383</v>
      </c>
      <c r="S64" s="135">
        <f t="shared" si="155"/>
        <v>3.9245125807856551</v>
      </c>
      <c r="T64" s="135">
        <f t="shared" si="155"/>
        <v>11.341378503038978</v>
      </c>
      <c r="U64" s="135">
        <f t="shared" si="155"/>
        <v>-8.0028586155320269</v>
      </c>
      <c r="V64" s="135">
        <f t="shared" si="155"/>
        <v>-18.550064040937052</v>
      </c>
      <c r="W64" s="135">
        <f t="shared" si="155"/>
        <v>-32.450375990786526</v>
      </c>
      <c r="X64" s="135">
        <f t="shared" si="155"/>
        <v>-40.921534963574778</v>
      </c>
      <c r="Y64" s="135">
        <f t="shared" si="155"/>
        <v>-41.959454320619031</v>
      </c>
      <c r="Z64" s="135">
        <f t="shared" si="155"/>
        <v>-41.289474331604893</v>
      </c>
      <c r="AA64" s="135">
        <f t="shared" si="155"/>
        <v>-35.241226657609815</v>
      </c>
      <c r="AB64" s="135">
        <f t="shared" si="155"/>
        <v>-20.74582083154737</v>
      </c>
      <c r="AC64" s="136">
        <f t="shared" si="156"/>
        <v>-17.696903838851462</v>
      </c>
    </row>
    <row r="65" spans="1:29" x14ac:dyDescent="0.2">
      <c r="A65" s="7">
        <v>2007</v>
      </c>
      <c r="B65" s="42">
        <v>347023</v>
      </c>
      <c r="C65" s="42">
        <v>328735</v>
      </c>
      <c r="D65" s="42">
        <v>305130</v>
      </c>
      <c r="E65" s="42">
        <v>294517</v>
      </c>
      <c r="F65" s="42">
        <v>267336</v>
      </c>
      <c r="G65" s="42">
        <v>268056</v>
      </c>
      <c r="H65" s="42">
        <v>391609</v>
      </c>
      <c r="I65" s="42">
        <v>320126</v>
      </c>
      <c r="J65" s="42">
        <v>280902</v>
      </c>
      <c r="K65" s="42">
        <v>293199</v>
      </c>
      <c r="L65" s="42">
        <v>282719</v>
      </c>
      <c r="M65" s="42">
        <v>367165</v>
      </c>
      <c r="N65" s="26">
        <f t="shared" si="154"/>
        <v>3746517</v>
      </c>
      <c r="P65" s="27">
        <f t="shared" si="157"/>
        <v>2007</v>
      </c>
      <c r="Q65" s="135">
        <f t="shared" si="187"/>
        <v>-16.336454636630148</v>
      </c>
      <c r="R65" s="135">
        <f t="shared" si="155"/>
        <v>-13.541526946029038</v>
      </c>
      <c r="S65" s="135">
        <f t="shared" si="155"/>
        <v>-20.571743917867124</v>
      </c>
      <c r="T65" s="135">
        <f t="shared" si="155"/>
        <v>-19.573504754310555</v>
      </c>
      <c r="U65" s="135">
        <f t="shared" si="155"/>
        <v>-8.1095387534415586</v>
      </c>
      <c r="V65" s="135">
        <f t="shared" si="155"/>
        <v>1.084927539511038</v>
      </c>
      <c r="W65" s="135">
        <f t="shared" si="155"/>
        <v>35.430334176006959</v>
      </c>
      <c r="X65" s="135">
        <f t="shared" si="155"/>
        <v>47.90245975864427</v>
      </c>
      <c r="Y65" s="135">
        <f t="shared" si="155"/>
        <v>36.328428327380038</v>
      </c>
      <c r="Z65" s="135">
        <f t="shared" si="155"/>
        <v>36.507500488858668</v>
      </c>
      <c r="AA65" s="135">
        <f t="shared" si="155"/>
        <v>27.822462146386904</v>
      </c>
      <c r="AB65" s="135">
        <f t="shared" si="155"/>
        <v>32.383270236163696</v>
      </c>
      <c r="AC65" s="136">
        <f t="shared" si="156"/>
        <v>6.2409203629160803</v>
      </c>
    </row>
    <row r="66" spans="1:29" x14ac:dyDescent="0.2">
      <c r="A66" s="7">
        <v>2008</v>
      </c>
      <c r="B66" s="42">
        <v>461489</v>
      </c>
      <c r="C66" s="42">
        <v>401884</v>
      </c>
      <c r="D66" s="42">
        <v>408546</v>
      </c>
      <c r="E66" s="42">
        <v>367672</v>
      </c>
      <c r="F66" s="42">
        <v>354911</v>
      </c>
      <c r="G66" s="42">
        <v>341079</v>
      </c>
      <c r="H66" s="42">
        <v>464986</v>
      </c>
      <c r="I66" s="42">
        <v>408126</v>
      </c>
      <c r="J66" s="42">
        <v>359495</v>
      </c>
      <c r="K66" s="42">
        <v>351738</v>
      </c>
      <c r="L66" s="42">
        <v>323363</v>
      </c>
      <c r="M66" s="42">
        <v>345728</v>
      </c>
      <c r="N66" s="26">
        <f t="shared" si="154"/>
        <v>4589017</v>
      </c>
      <c r="P66" s="27">
        <f t="shared" si="157"/>
        <v>2008</v>
      </c>
      <c r="Q66" s="135">
        <f t="shared" si="187"/>
        <v>32.98513355022579</v>
      </c>
      <c r="R66" s="135">
        <f t="shared" si="155"/>
        <v>22.251661672775946</v>
      </c>
      <c r="S66" s="135">
        <f t="shared" si="155"/>
        <v>33.892439288172248</v>
      </c>
      <c r="T66" s="135">
        <f t="shared" si="155"/>
        <v>24.838973641589448</v>
      </c>
      <c r="U66" s="135">
        <f t="shared" si="155"/>
        <v>32.758401412454738</v>
      </c>
      <c r="V66" s="135">
        <f t="shared" si="155"/>
        <v>27.241695765064012</v>
      </c>
      <c r="W66" s="135">
        <f t="shared" si="155"/>
        <v>18.737311961676049</v>
      </c>
      <c r="X66" s="135">
        <f t="shared" si="155"/>
        <v>27.489176136896099</v>
      </c>
      <c r="Y66" s="135">
        <f t="shared" si="155"/>
        <v>27.978796875778734</v>
      </c>
      <c r="Z66" s="135">
        <f t="shared" si="155"/>
        <v>19.96562061944276</v>
      </c>
      <c r="AA66" s="135">
        <f t="shared" si="155"/>
        <v>14.376111969835769</v>
      </c>
      <c r="AB66" s="135">
        <f t="shared" si="155"/>
        <v>-5.8385194667247671</v>
      </c>
      <c r="AC66" s="136">
        <f t="shared" si="156"/>
        <v>22.487553105991509</v>
      </c>
    </row>
    <row r="67" spans="1:29" x14ac:dyDescent="0.2">
      <c r="A67" s="7">
        <v>2009</v>
      </c>
      <c r="B67" s="42">
        <v>404813</v>
      </c>
      <c r="C67" s="42">
        <v>336841</v>
      </c>
      <c r="D67" s="42">
        <v>329906</v>
      </c>
      <c r="E67" s="42">
        <v>361895</v>
      </c>
      <c r="F67" s="42">
        <v>324418</v>
      </c>
      <c r="G67" s="42">
        <v>330463</v>
      </c>
      <c r="H67" s="42">
        <v>321709</v>
      </c>
      <c r="I67" s="42">
        <v>318765</v>
      </c>
      <c r="J67" s="42">
        <v>349538</v>
      </c>
      <c r="K67" s="42">
        <v>389555</v>
      </c>
      <c r="L67" s="42">
        <v>375565</v>
      </c>
      <c r="M67" s="42">
        <v>410396</v>
      </c>
      <c r="N67" s="26">
        <f t="shared" si="154"/>
        <v>4253864</v>
      </c>
      <c r="P67" s="27">
        <f t="shared" si="157"/>
        <v>2009</v>
      </c>
      <c r="Q67" s="135">
        <f t="shared" si="187"/>
        <v>-12.281116126278203</v>
      </c>
      <c r="R67" s="135">
        <f t="shared" si="155"/>
        <v>-16.184520906530242</v>
      </c>
      <c r="S67" s="135">
        <f t="shared" si="155"/>
        <v>-19.248750446706119</v>
      </c>
      <c r="T67" s="135">
        <f t="shared" si="155"/>
        <v>-1.571237407254289</v>
      </c>
      <c r="U67" s="135">
        <f t="shared" si="155"/>
        <v>-8.5917314481658735</v>
      </c>
      <c r="V67" s="135">
        <f t="shared" si="155"/>
        <v>-3.1124754089228546</v>
      </c>
      <c r="W67" s="135">
        <f t="shared" si="155"/>
        <v>-30.813185773335118</v>
      </c>
      <c r="X67" s="135">
        <f t="shared" si="155"/>
        <v>-21.895444054042134</v>
      </c>
      <c r="Y67" s="135">
        <f t="shared" si="155"/>
        <v>-2.7697186330825185</v>
      </c>
      <c r="Z67" s="135">
        <f t="shared" si="155"/>
        <v>10.751468422519039</v>
      </c>
      <c r="AA67" s="135">
        <f t="shared" si="155"/>
        <v>16.143467248881294</v>
      </c>
      <c r="AB67" s="135">
        <f t="shared" si="155"/>
        <v>18.704877823028497</v>
      </c>
      <c r="AC67" s="136">
        <f t="shared" si="156"/>
        <v>-7.3033723780060118</v>
      </c>
    </row>
    <row r="68" spans="1:29" x14ac:dyDescent="0.2">
      <c r="A68" s="7">
        <v>2010</v>
      </c>
      <c r="B68" s="42">
        <v>446711</v>
      </c>
      <c r="C68" s="42">
        <v>401424</v>
      </c>
      <c r="D68" s="42">
        <v>399402</v>
      </c>
      <c r="E68" s="42">
        <v>382314</v>
      </c>
      <c r="F68" s="42">
        <v>394701</v>
      </c>
      <c r="G68" s="42">
        <v>414949</v>
      </c>
      <c r="H68" s="42">
        <v>508723</v>
      </c>
      <c r="I68" s="42">
        <v>475601</v>
      </c>
      <c r="J68" s="42">
        <v>464290</v>
      </c>
      <c r="K68" s="42">
        <v>476661</v>
      </c>
      <c r="L68" s="42">
        <v>439361</v>
      </c>
      <c r="M68" s="42">
        <v>466532</v>
      </c>
      <c r="N68" s="26">
        <f t="shared" si="154"/>
        <v>5270669</v>
      </c>
      <c r="P68" s="27">
        <f t="shared" si="157"/>
        <v>2010</v>
      </c>
      <c r="Q68" s="135">
        <f t="shared" si="187"/>
        <v>10.349964057478388</v>
      </c>
      <c r="R68" s="135">
        <f t="shared" si="155"/>
        <v>19.173141036869023</v>
      </c>
      <c r="S68" s="135">
        <f t="shared" si="155"/>
        <v>21.065394385067272</v>
      </c>
      <c r="T68" s="135">
        <f t="shared" si="155"/>
        <v>5.6422442973790732</v>
      </c>
      <c r="U68" s="135">
        <f t="shared" si="155"/>
        <v>21.66433428478074</v>
      </c>
      <c r="V68" s="135">
        <f t="shared" si="155"/>
        <v>25.565948381513202</v>
      </c>
      <c r="W68" s="135">
        <f t="shared" si="155"/>
        <v>58.131416901609832</v>
      </c>
      <c r="X68" s="135">
        <f t="shared" si="155"/>
        <v>49.201135632832973</v>
      </c>
      <c r="Y68" s="135">
        <f t="shared" si="155"/>
        <v>32.829620813759888</v>
      </c>
      <c r="Z68" s="135">
        <f t="shared" si="155"/>
        <v>22.360385568148278</v>
      </c>
      <c r="AA68" s="135">
        <f t="shared" si="155"/>
        <v>16.986673412059172</v>
      </c>
      <c r="AB68" s="135">
        <f t="shared" si="155"/>
        <v>13.678495891772835</v>
      </c>
      <c r="AC68" s="136">
        <f t="shared" si="156"/>
        <v>23.903091401135534</v>
      </c>
    </row>
    <row r="69" spans="1:29" x14ac:dyDescent="0.2">
      <c r="A69" s="7">
        <v>2011</v>
      </c>
      <c r="B69" s="42">
        <v>527131</v>
      </c>
      <c r="C69" s="42">
        <v>439306</v>
      </c>
      <c r="D69" s="42">
        <v>487032</v>
      </c>
      <c r="E69" s="42">
        <v>471138</v>
      </c>
      <c r="F69" s="42">
        <v>472630</v>
      </c>
      <c r="G69" s="42">
        <v>417610</v>
      </c>
      <c r="H69" s="42">
        <v>541234</v>
      </c>
      <c r="I69" s="42">
        <v>486710</v>
      </c>
      <c r="J69" s="42">
        <v>495769</v>
      </c>
      <c r="K69" s="42">
        <v>489794</v>
      </c>
      <c r="L69" s="42">
        <v>456819</v>
      </c>
      <c r="M69" s="42">
        <v>471355</v>
      </c>
      <c r="N69" s="26">
        <f t="shared" ref="N69:N74" si="188">SUM(B69:M69)</f>
        <v>5756528</v>
      </c>
      <c r="P69" s="27">
        <f t="shared" si="157"/>
        <v>2011</v>
      </c>
      <c r="Q69" s="135">
        <f t="shared" si="187"/>
        <v>18.002690777706398</v>
      </c>
      <c r="R69" s="135">
        <f t="shared" si="155"/>
        <v>9.436904619554376</v>
      </c>
      <c r="S69" s="135">
        <f t="shared" si="155"/>
        <v>21.940300749620679</v>
      </c>
      <c r="T69" s="135">
        <f t="shared" si="155"/>
        <v>23.233258525714472</v>
      </c>
      <c r="U69" s="135">
        <f t="shared" si="155"/>
        <v>19.743806070924563</v>
      </c>
      <c r="V69" s="135">
        <f t="shared" si="155"/>
        <v>0.64128362762652102</v>
      </c>
      <c r="W69" s="135">
        <f t="shared" si="155"/>
        <v>6.390707713234911</v>
      </c>
      <c r="X69" s="135">
        <f t="shared" si="155"/>
        <v>2.3357814638741203</v>
      </c>
      <c r="Y69" s="135">
        <f t="shared" si="155"/>
        <v>6.7800297228025608</v>
      </c>
      <c r="Z69" s="135">
        <f t="shared" si="155"/>
        <v>2.755207579390806</v>
      </c>
      <c r="AA69" s="135">
        <f t="shared" si="155"/>
        <v>3.973497875323484</v>
      </c>
      <c r="AB69" s="135">
        <f t="shared" si="155"/>
        <v>1.0337983246593963</v>
      </c>
      <c r="AC69" s="136">
        <f t="shared" si="156"/>
        <v>9.2181656635998301</v>
      </c>
    </row>
    <row r="70" spans="1:29" x14ac:dyDescent="0.2">
      <c r="A70" s="7">
        <v>2012</v>
      </c>
      <c r="B70" s="42">
        <v>561956</v>
      </c>
      <c r="C70" s="42">
        <v>478800</v>
      </c>
      <c r="D70" s="42">
        <v>474356</v>
      </c>
      <c r="E70" s="42">
        <v>474188</v>
      </c>
      <c r="F70" s="42">
        <v>452630</v>
      </c>
      <c r="G70" s="42">
        <v>441387</v>
      </c>
      <c r="H70" s="42">
        <v>534997</v>
      </c>
      <c r="I70" s="42">
        <v>481327</v>
      </c>
      <c r="J70" s="42">
        <v>472111</v>
      </c>
      <c r="K70" s="42">
        <v>464909</v>
      </c>
      <c r="L70" s="42">
        <v>452255</v>
      </c>
      <c r="M70" s="42">
        <v>485454</v>
      </c>
      <c r="N70" s="26">
        <f t="shared" si="188"/>
        <v>5774370</v>
      </c>
      <c r="P70" s="27">
        <f t="shared" si="157"/>
        <v>2012</v>
      </c>
      <c r="Q70" s="135">
        <f t="shared" si="187"/>
        <v>6.6065171655622645</v>
      </c>
      <c r="R70" s="135">
        <f t="shared" si="155"/>
        <v>8.9900889129672645</v>
      </c>
      <c r="S70" s="135">
        <f t="shared" si="155"/>
        <v>-2.6027037237799533</v>
      </c>
      <c r="T70" s="135">
        <f t="shared" si="155"/>
        <v>0.64736871150279374</v>
      </c>
      <c r="U70" s="135">
        <f t="shared" si="155"/>
        <v>-4.2316399720711768</v>
      </c>
      <c r="V70" s="135">
        <f t="shared" si="155"/>
        <v>5.6935897128900237</v>
      </c>
      <c r="W70" s="135">
        <f t="shared" si="155"/>
        <v>-1.1523666288518419</v>
      </c>
      <c r="X70" s="135">
        <f t="shared" si="155"/>
        <v>-1.1059974111894189</v>
      </c>
      <c r="Y70" s="135">
        <f t="shared" si="155"/>
        <v>-4.7719804989823871</v>
      </c>
      <c r="Z70" s="135">
        <f t="shared" si="155"/>
        <v>-5.080707399437312</v>
      </c>
      <c r="AA70" s="135">
        <f t="shared" si="155"/>
        <v>-0.9990827877124242</v>
      </c>
      <c r="AB70" s="135">
        <f t="shared" si="155"/>
        <v>2.991163772528127</v>
      </c>
      <c r="AC70" s="136">
        <f t="shared" si="156"/>
        <v>0.30994377166235765</v>
      </c>
    </row>
    <row r="71" spans="1:29" x14ac:dyDescent="0.2">
      <c r="A71" s="7">
        <v>2013</v>
      </c>
      <c r="B71" s="42">
        <v>575007</v>
      </c>
      <c r="C71" s="42">
        <v>480363</v>
      </c>
      <c r="D71" s="42">
        <v>532365</v>
      </c>
      <c r="E71" s="42">
        <v>482269</v>
      </c>
      <c r="F71" s="42">
        <v>479766</v>
      </c>
      <c r="G71" s="42">
        <v>458272</v>
      </c>
      <c r="H71" s="42">
        <v>556658</v>
      </c>
      <c r="I71" s="42">
        <v>504894</v>
      </c>
      <c r="J71" s="42">
        <v>500759</v>
      </c>
      <c r="K71" s="42">
        <v>518690</v>
      </c>
      <c r="L71" s="42">
        <v>487044</v>
      </c>
      <c r="M71" s="42">
        <v>520025</v>
      </c>
      <c r="N71" s="26">
        <f t="shared" si="188"/>
        <v>6096112</v>
      </c>
      <c r="P71" s="27">
        <f t="shared" si="157"/>
        <v>2013</v>
      </c>
      <c r="Q71" s="135">
        <f t="shared" si="187"/>
        <v>2.3224238196584812</v>
      </c>
      <c r="R71" s="135">
        <f t="shared" si="155"/>
        <v>0.32644110275690252</v>
      </c>
      <c r="S71" s="135">
        <f t="shared" si="155"/>
        <v>12.229001003465756</v>
      </c>
      <c r="T71" s="135">
        <f t="shared" si="155"/>
        <v>1.7041764026082484</v>
      </c>
      <c r="U71" s="135">
        <f t="shared" si="155"/>
        <v>5.9951837041291922</v>
      </c>
      <c r="V71" s="135">
        <f t="shared" si="155"/>
        <v>3.825441166142185</v>
      </c>
      <c r="W71" s="135">
        <f t="shared" si="155"/>
        <v>4.0488077503238351</v>
      </c>
      <c r="X71" s="135">
        <f t="shared" si="155"/>
        <v>4.8962555601493429</v>
      </c>
      <c r="Y71" s="135">
        <f t="shared" si="155"/>
        <v>6.0680645017803014</v>
      </c>
      <c r="Z71" s="135">
        <f t="shared" si="155"/>
        <v>11.568070310533884</v>
      </c>
      <c r="AA71" s="135">
        <f t="shared" si="155"/>
        <v>7.6923417098760716</v>
      </c>
      <c r="AB71" s="135">
        <f t="shared" si="155"/>
        <v>7.121375042743483</v>
      </c>
      <c r="AC71" s="136">
        <f t="shared" si="156"/>
        <v>5.5718978866958757</v>
      </c>
    </row>
    <row r="72" spans="1:29" x14ac:dyDescent="0.2">
      <c r="A72" s="7">
        <v>2014</v>
      </c>
      <c r="B72" s="42">
        <v>551531</v>
      </c>
      <c r="C72" s="42">
        <v>475108</v>
      </c>
      <c r="D72" s="42">
        <v>524232</v>
      </c>
      <c r="E72" s="42">
        <v>507557</v>
      </c>
      <c r="F72" s="42">
        <v>496255</v>
      </c>
      <c r="G72" s="42">
        <v>493539</v>
      </c>
      <c r="H72" s="42">
        <v>572954</v>
      </c>
      <c r="I72" s="42">
        <v>573413</v>
      </c>
      <c r="J72" s="42">
        <v>544081</v>
      </c>
      <c r="K72" s="42">
        <v>558560</v>
      </c>
      <c r="L72" s="42">
        <v>527807</v>
      </c>
      <c r="M72" s="42">
        <v>585489</v>
      </c>
      <c r="N72" s="26">
        <f t="shared" si="188"/>
        <v>6410526</v>
      </c>
      <c r="P72" s="27">
        <f t="shared" si="157"/>
        <v>2014</v>
      </c>
      <c r="Q72" s="135">
        <f t="shared" si="187"/>
        <v>-4.0827329058602757</v>
      </c>
      <c r="R72" s="135">
        <f t="shared" si="155"/>
        <v>-1.0939643561223455</v>
      </c>
      <c r="S72" s="135">
        <f t="shared" si="155"/>
        <v>-1.5277112507396273</v>
      </c>
      <c r="T72" s="135">
        <f t="shared" si="155"/>
        <v>5.2435466513501838</v>
      </c>
      <c r="U72" s="135">
        <f t="shared" si="155"/>
        <v>3.4368838141927593</v>
      </c>
      <c r="V72" s="135">
        <f t="shared" si="155"/>
        <v>7.6956479994413796</v>
      </c>
      <c r="W72" s="135">
        <f t="shared" si="155"/>
        <v>2.9274707270891653</v>
      </c>
      <c r="X72" s="135">
        <f t="shared" si="155"/>
        <v>13.570967371369047</v>
      </c>
      <c r="Y72" s="135">
        <f t="shared" si="155"/>
        <v>8.6512673761230516</v>
      </c>
      <c r="Z72" s="135">
        <f t="shared" si="155"/>
        <v>7.6866721934103266</v>
      </c>
      <c r="AA72" s="135">
        <f t="shared" si="155"/>
        <v>8.3694696988362516</v>
      </c>
      <c r="AB72" s="135">
        <f t="shared" si="155"/>
        <v>12.58862554684872</v>
      </c>
      <c r="AC72" s="136">
        <f t="shared" si="156"/>
        <v>5.1576152144186427</v>
      </c>
    </row>
    <row r="73" spans="1:29" x14ac:dyDescent="0.2">
      <c r="A73" s="7">
        <v>2015</v>
      </c>
      <c r="B73" s="42">
        <v>686736</v>
      </c>
      <c r="C73" s="42">
        <v>572408</v>
      </c>
      <c r="D73" s="42">
        <v>568446</v>
      </c>
      <c r="E73" s="42">
        <v>555033</v>
      </c>
      <c r="F73" s="42">
        <v>562989</v>
      </c>
      <c r="G73" s="42">
        <v>547474</v>
      </c>
      <c r="H73" s="42">
        <v>694392</v>
      </c>
      <c r="I73" s="42">
        <v>657762</v>
      </c>
      <c r="J73" s="42">
        <v>621660</v>
      </c>
      <c r="K73" s="42">
        <v>620000</v>
      </c>
      <c r="L73" s="42">
        <v>573064</v>
      </c>
      <c r="M73" s="42">
        <v>634894</v>
      </c>
      <c r="N73" s="26">
        <f t="shared" si="188"/>
        <v>7294858</v>
      </c>
      <c r="P73" s="27">
        <f t="shared" si="157"/>
        <v>2015</v>
      </c>
      <c r="Q73" s="135">
        <f t="shared" si="187"/>
        <v>24.514487852903997</v>
      </c>
      <c r="R73" s="135">
        <f t="shared" si="187"/>
        <v>20.479554122431121</v>
      </c>
      <c r="S73" s="135">
        <f t="shared" si="155"/>
        <v>8.4340520990706445</v>
      </c>
      <c r="T73" s="135">
        <f t="shared" si="155"/>
        <v>9.3538262697588692</v>
      </c>
      <c r="U73" s="135">
        <f t="shared" si="155"/>
        <v>13.447521939325547</v>
      </c>
      <c r="V73" s="135">
        <f t="shared" si="155"/>
        <v>10.928214386299761</v>
      </c>
      <c r="W73" s="135">
        <f t="shared" si="155"/>
        <v>21.195069761272279</v>
      </c>
      <c r="X73" s="135">
        <f t="shared" si="155"/>
        <v>14.709990879174351</v>
      </c>
      <c r="Y73" s="135">
        <f t="shared" si="155"/>
        <v>14.258722506391507</v>
      </c>
      <c r="Z73" s="135">
        <f t="shared" si="155"/>
        <v>10.999713549126323</v>
      </c>
      <c r="AA73" s="135">
        <f t="shared" si="155"/>
        <v>8.574535767809067</v>
      </c>
      <c r="AB73" s="135">
        <f t="shared" ref="AB73" si="189">IF(M73&lt;&gt;"",IF(M72&lt;&gt;"",(M73/M72-1)*100,"-"),"-")</f>
        <v>8.4382456374073591</v>
      </c>
      <c r="AC73" s="136">
        <f t="shared" si="156"/>
        <v>13.794999037520483</v>
      </c>
    </row>
    <row r="74" spans="1:29" x14ac:dyDescent="0.2">
      <c r="A74" s="7">
        <v>2016</v>
      </c>
      <c r="B74" s="42">
        <v>743169</v>
      </c>
      <c r="C74" s="42">
        <v>612899</v>
      </c>
      <c r="D74" s="42">
        <v>579079</v>
      </c>
      <c r="E74" s="42">
        <v>539583</v>
      </c>
      <c r="F74" s="42">
        <v>566079</v>
      </c>
      <c r="G74" s="42">
        <v>553772</v>
      </c>
      <c r="H74" s="42">
        <v>689974</v>
      </c>
      <c r="I74" s="42">
        <v>639819</v>
      </c>
      <c r="J74" s="42">
        <v>612082</v>
      </c>
      <c r="K74" s="42">
        <v>652319</v>
      </c>
      <c r="L74" s="42">
        <v>618837</v>
      </c>
      <c r="M74" s="42">
        <v>677431</v>
      </c>
      <c r="N74" s="26">
        <f t="shared" si="188"/>
        <v>7485043</v>
      </c>
      <c r="P74" s="27">
        <f t="shared" si="157"/>
        <v>2016</v>
      </c>
      <c r="Q74" s="135">
        <f t="shared" ref="Q74" si="190">IF(B74&lt;&gt;"",IF(B73&lt;&gt;"",(B74/B73-1)*100,"-"),"-")</f>
        <v>8.2175683231984422</v>
      </c>
      <c r="R74" s="135">
        <f t="shared" ref="R74" si="191">IF(C74&lt;&gt;"",IF(C73&lt;&gt;"",(C74/C73-1)*100,"-"),"-")</f>
        <v>7.0738005059328257</v>
      </c>
      <c r="S74" s="135">
        <f t="shared" ref="S74" si="192">IF(D74&lt;&gt;"",IF(D73&lt;&gt;"",(D74/D73-1)*100,"-"),"-")</f>
        <v>1.8705382745238808</v>
      </c>
      <c r="T74" s="135">
        <f t="shared" ref="T74" si="193">IF(E74&lt;&gt;"",IF(E73&lt;&gt;"",(E74/E73-1)*100,"-"),"-")</f>
        <v>-2.7836182713460333</v>
      </c>
      <c r="U74" s="135">
        <f t="shared" ref="U74" si="194">IF(F74&lt;&gt;"",IF(F73&lt;&gt;"",(F74/F73-1)*100,"-"),"-")</f>
        <v>0.5488561943483905</v>
      </c>
      <c r="V74" s="135">
        <f t="shared" ref="V74" si="195">IF(G74&lt;&gt;"",IF(G73&lt;&gt;"",(G74/G73-1)*100,"-"),"-")</f>
        <v>1.1503742643486303</v>
      </c>
      <c r="W74" s="135">
        <f t="shared" ref="W74" si="196">IF(H74&lt;&gt;"",IF(H73&lt;&gt;"",(H74/H73-1)*100,"-"),"-")</f>
        <v>-0.63624004884849095</v>
      </c>
      <c r="X74" s="135">
        <f t="shared" ref="X74" si="197">IF(I74&lt;&gt;"",IF(I73&lt;&gt;"",(I74/I73-1)*100,"-"),"-")</f>
        <v>-2.7278863783556928</v>
      </c>
      <c r="Y74" s="135">
        <f t="shared" ref="Y74" si="198">IF(J74&lt;&gt;"",IF(J73&lt;&gt;"",(J74/J73-1)*100,"-"),"-")</f>
        <v>-1.5407135733359056</v>
      </c>
      <c r="Z74" s="135">
        <f t="shared" ref="Z74" si="199">IF(K74&lt;&gt;"",IF(K73&lt;&gt;"",(K74/K73-1)*100,"-"),"-")</f>
        <v>5.2127419354838667</v>
      </c>
      <c r="AA74" s="135">
        <f t="shared" ref="AA74" si="200">IF(L74&lt;&gt;"",IF(L73&lt;&gt;"",(L74/L73-1)*100,"-"),"-")</f>
        <v>7.9874150182178694</v>
      </c>
      <c r="AB74" s="135">
        <f t="shared" ref="AB74" si="201">IF(M74&lt;&gt;"",IF(M73&lt;&gt;"",(M74/M73-1)*100,"-"),"-")</f>
        <v>6.6998585590665627</v>
      </c>
      <c r="AC74" s="136">
        <f t="shared" si="156"/>
        <v>2.6071103782965954</v>
      </c>
    </row>
    <row r="75" spans="1:29" x14ac:dyDescent="0.2">
      <c r="A75" s="7">
        <v>2017</v>
      </c>
      <c r="B75" s="42">
        <v>779983</v>
      </c>
      <c r="C75" s="42">
        <v>658714</v>
      </c>
      <c r="D75" s="42">
        <v>670043</v>
      </c>
      <c r="E75" s="42">
        <v>631586</v>
      </c>
      <c r="F75" s="42">
        <v>613063</v>
      </c>
      <c r="G75" s="42">
        <v>596768</v>
      </c>
      <c r="H75" s="42">
        <v>800399</v>
      </c>
      <c r="I75" s="42">
        <v>731619</v>
      </c>
      <c r="J75" s="42">
        <v>707331</v>
      </c>
      <c r="K75" s="42">
        <v>707285</v>
      </c>
      <c r="L75" s="42">
        <v>685180</v>
      </c>
      <c r="M75" s="42">
        <v>776171</v>
      </c>
      <c r="N75" s="26">
        <f t="shared" ref="N75:N77" si="202">SUM(B75:M75)</f>
        <v>8358142</v>
      </c>
      <c r="P75" s="27">
        <f t="shared" si="157"/>
        <v>2017</v>
      </c>
      <c r="Q75" s="135">
        <f t="shared" ref="Q75" si="203">IF(B75&lt;&gt;"",IF(B74&lt;&gt;"",(B75/B74-1)*100,"-"),"-")</f>
        <v>4.953651188356889</v>
      </c>
      <c r="R75" s="135">
        <f t="shared" ref="R75" si="204">IF(C75&lt;&gt;"",IF(C74&lt;&gt;"",(C75/C74-1)*100,"-"),"-")</f>
        <v>7.4751304864259849</v>
      </c>
      <c r="S75" s="135">
        <f t="shared" ref="S75" si="205">IF(D75&lt;&gt;"",IF(D74&lt;&gt;"",(D75/D74-1)*100,"-"),"-")</f>
        <v>15.708392119209979</v>
      </c>
      <c r="T75" s="135">
        <f t="shared" ref="T75" si="206">IF(E75&lt;&gt;"",IF(E74&lt;&gt;"",(E75/E74-1)*100,"-"),"-")</f>
        <v>17.050759568036788</v>
      </c>
      <c r="U75" s="135">
        <f t="shared" ref="U75" si="207">IF(F75&lt;&gt;"",IF(F74&lt;&gt;"",(F75/F74-1)*100,"-"),"-")</f>
        <v>8.2999016038397535</v>
      </c>
      <c r="V75" s="135">
        <f t="shared" ref="V75" si="208">IF(G75&lt;&gt;"",IF(G74&lt;&gt;"",(G75/G74-1)*100,"-"),"-")</f>
        <v>7.7642062076089147</v>
      </c>
      <c r="W75" s="135">
        <f t="shared" ref="W75" si="209">IF(H75&lt;&gt;"",IF(H74&lt;&gt;"",(H75/H74-1)*100,"-"),"-")</f>
        <v>16.004226246206386</v>
      </c>
      <c r="X75" s="135">
        <f t="shared" ref="X75" si="210">IF(I75&lt;&gt;"",IF(I74&lt;&gt;"",(I75/I74-1)*100,"-"),"-")</f>
        <v>14.347807739376295</v>
      </c>
      <c r="Y75" s="135">
        <f t="shared" ref="Y75" si="211">IF(J75&lt;&gt;"",IF(J74&lt;&gt;"",(J75/J74-1)*100,"-"),"-")</f>
        <v>15.561477056995621</v>
      </c>
      <c r="Z75" s="135">
        <f t="shared" ref="Z75" si="212">IF(K75&lt;&gt;"",IF(K74&lt;&gt;"",(K75/K74-1)*100,"-"),"-")</f>
        <v>8.4262454412641574</v>
      </c>
      <c r="AA75" s="135">
        <f t="shared" ref="AA75" si="213">IF(L75&lt;&gt;"",IF(L74&lt;&gt;"",(L75/L74-1)*100,"-"),"-")</f>
        <v>10.720593629663377</v>
      </c>
      <c r="AB75" s="135">
        <f t="shared" ref="AB75" si="214">IF(M75&lt;&gt;"",IF(M74&lt;&gt;"",(M75/M74-1)*100,"-"),"-")</f>
        <v>14.575654199468291</v>
      </c>
      <c r="AC75" s="136">
        <f t="shared" si="156"/>
        <v>11.664582287636826</v>
      </c>
    </row>
    <row r="76" spans="1:29" x14ac:dyDescent="0.2">
      <c r="A76" s="7">
        <v>2018</v>
      </c>
      <c r="B76" s="42">
        <v>913351</v>
      </c>
      <c r="C76" s="42">
        <v>791093</v>
      </c>
      <c r="D76" s="42">
        <v>779550</v>
      </c>
      <c r="E76" s="42">
        <v>717530</v>
      </c>
      <c r="F76" s="42">
        <v>658950</v>
      </c>
      <c r="G76" s="42">
        <v>656358</v>
      </c>
      <c r="H76" s="42">
        <v>884486</v>
      </c>
      <c r="I76" s="42">
        <v>797313</v>
      </c>
      <c r="J76" s="42">
        <v>763831</v>
      </c>
      <c r="K76" s="42">
        <v>766487</v>
      </c>
      <c r="L76" s="42">
        <v>748006</v>
      </c>
      <c r="M76" s="42">
        <v>875311</v>
      </c>
      <c r="N76" s="31">
        <f t="shared" si="202"/>
        <v>9352266</v>
      </c>
      <c r="P76" s="27">
        <f t="shared" si="157"/>
        <v>2018</v>
      </c>
      <c r="Q76" s="135">
        <f t="shared" ref="Q76:R77" si="215">IF(B76&lt;&gt;"",IF(B75&lt;&gt;"",(B76/B75-1)*100,"-"),"-")</f>
        <v>17.098834205360891</v>
      </c>
      <c r="R76" s="135">
        <f t="shared" ref="R76" si="216">IF(C76&lt;&gt;"",IF(C75&lt;&gt;"",(C76/C75-1)*100,"-"),"-")</f>
        <v>20.096582128207395</v>
      </c>
      <c r="S76" s="135">
        <f t="shared" ref="S76:S77" si="217">IF(D76&lt;&gt;"",IF(D75&lt;&gt;"",(D76/D75-1)*100,"-"),"-")</f>
        <v>16.343279461168912</v>
      </c>
      <c r="T76" s="135">
        <f t="shared" ref="T76:T77" si="218">IF(E76&lt;&gt;"",IF(E75&lt;&gt;"",(E76/E75-1)*100,"-"),"-")</f>
        <v>13.607648047930132</v>
      </c>
      <c r="U76" s="135">
        <f t="shared" ref="U76:U77" si="219">IF(F76&lt;&gt;"",IF(F75&lt;&gt;"",(F76/F75-1)*100,"-"),"-")</f>
        <v>7.4848751270260916</v>
      </c>
      <c r="V76" s="135">
        <f t="shared" ref="V76:V77" si="220">IF(G76&lt;&gt;"",IF(G75&lt;&gt;"",(G76/G75-1)*100,"-"),"-")</f>
        <v>9.9854549841814624</v>
      </c>
      <c r="W76" s="135">
        <f t="shared" ref="W76:W77" si="221">IF(H76&lt;&gt;"",IF(H75&lt;&gt;"",(H76/H75-1)*100,"-"),"-")</f>
        <v>10.505635314386952</v>
      </c>
      <c r="X76" s="135">
        <f t="shared" ref="X76" si="222">IF(I76&lt;&gt;"",IF(I75&lt;&gt;"",(I76/I75-1)*100,"-"),"-")</f>
        <v>8.9792637971403124</v>
      </c>
      <c r="Y76" s="135">
        <f t="shared" ref="Y76:Y77" si="223">IF(J76&lt;&gt;"",IF(J75&lt;&gt;"",(J76/J75-1)*100,"-"),"-")</f>
        <v>7.9877737579718611</v>
      </c>
      <c r="Z76" s="135">
        <f t="shared" ref="Z76:Z77" si="224">IF(K76&lt;&gt;"",IF(K75&lt;&gt;"",(K76/K75-1)*100,"-"),"-")</f>
        <v>8.3703174816375245</v>
      </c>
      <c r="AA76" s="135">
        <f t="shared" ref="AA76:AA77" si="225">IF(L76&lt;&gt;"",IF(L75&lt;&gt;"",(L76/L75-1)*100,"-"),"-")</f>
        <v>9.1692693890656365</v>
      </c>
      <c r="AB76" s="135">
        <f t="shared" ref="AB76:AB77" si="226">IF(M76&lt;&gt;"",IF(M75&lt;&gt;"",(M76/M75-1)*100,"-"),"-")</f>
        <v>12.772958536198864</v>
      </c>
      <c r="AC76" s="136">
        <f t="shared" si="156"/>
        <v>11.894078851495937</v>
      </c>
    </row>
    <row r="77" spans="1:29" x14ac:dyDescent="0.2">
      <c r="A77" s="7">
        <v>2019</v>
      </c>
      <c r="B77" s="42">
        <v>965600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31">
        <f t="shared" si="202"/>
        <v>965600</v>
      </c>
      <c r="P77" s="27">
        <f t="shared" si="157"/>
        <v>2019</v>
      </c>
      <c r="Q77" s="135">
        <f t="shared" si="215"/>
        <v>5.7205827770484774</v>
      </c>
      <c r="R77" s="135" t="str">
        <f t="shared" si="215"/>
        <v>-</v>
      </c>
      <c r="S77" s="135" t="str">
        <f t="shared" si="217"/>
        <v>-</v>
      </c>
      <c r="T77" s="135" t="str">
        <f t="shared" si="218"/>
        <v>-</v>
      </c>
      <c r="U77" s="135" t="str">
        <f t="shared" si="219"/>
        <v>-</v>
      </c>
      <c r="V77" s="135" t="str">
        <f t="shared" si="220"/>
        <v>-</v>
      </c>
      <c r="W77" s="135" t="str">
        <f t="shared" si="221"/>
        <v>-</v>
      </c>
      <c r="X77" s="135" t="str">
        <f>IF(I77&lt;&gt;"",IF(I76&lt;&gt;"",(I77/I76-1)*100,"-"),"-")</f>
        <v>-</v>
      </c>
      <c r="Y77" s="135" t="str">
        <f t="shared" si="223"/>
        <v>-</v>
      </c>
      <c r="Z77" s="135" t="str">
        <f t="shared" si="224"/>
        <v>-</v>
      </c>
      <c r="AA77" s="135" t="str">
        <f t="shared" si="225"/>
        <v>-</v>
      </c>
      <c r="AB77" s="135" t="str">
        <f t="shared" si="226"/>
        <v>-</v>
      </c>
      <c r="AC77" s="136" t="str">
        <f t="shared" si="156"/>
        <v>-</v>
      </c>
    </row>
    <row r="78" spans="1:29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P78" s="27">
        <f t="shared" ref="P78" si="227">P77+1</f>
        <v>2020</v>
      </c>
    </row>
    <row r="79" spans="1:29" ht="15.75" x14ac:dyDescent="0.2">
      <c r="A79" s="6" t="s">
        <v>36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10"/>
      <c r="O79" s="16"/>
      <c r="P79" s="21" t="s">
        <v>35</v>
      </c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</row>
    <row r="80" spans="1:29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10"/>
      <c r="O80" s="16"/>
      <c r="P80" s="1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</row>
    <row r="81" spans="1:29" ht="15" x14ac:dyDescent="0.2">
      <c r="A81" s="32"/>
      <c r="B81" s="5" t="s">
        <v>4</v>
      </c>
      <c r="C81" s="5" t="s">
        <v>5</v>
      </c>
      <c r="D81" s="5" t="s">
        <v>6</v>
      </c>
      <c r="E81" s="5" t="s">
        <v>7</v>
      </c>
      <c r="F81" s="5" t="s">
        <v>8</v>
      </c>
      <c r="G81" s="5" t="s">
        <v>9</v>
      </c>
      <c r="H81" s="5" t="s">
        <v>10</v>
      </c>
      <c r="I81" s="5" t="s">
        <v>11</v>
      </c>
      <c r="J81" s="5" t="s">
        <v>12</v>
      </c>
      <c r="K81" s="5" t="s">
        <v>13</v>
      </c>
      <c r="L81" s="5" t="s">
        <v>14</v>
      </c>
      <c r="M81" s="8" t="s">
        <v>15</v>
      </c>
      <c r="N81" s="38" t="s">
        <v>3</v>
      </c>
      <c r="O81" s="16"/>
      <c r="P81" s="24"/>
      <c r="Q81" s="141" t="s">
        <v>4</v>
      </c>
      <c r="R81" s="141" t="s">
        <v>5</v>
      </c>
      <c r="S81" s="141" t="s">
        <v>6</v>
      </c>
      <c r="T81" s="141" t="s">
        <v>7</v>
      </c>
      <c r="U81" s="141" t="s">
        <v>8</v>
      </c>
      <c r="V81" s="141" t="s">
        <v>9</v>
      </c>
      <c r="W81" s="141" t="s">
        <v>10</v>
      </c>
      <c r="X81" s="141" t="s">
        <v>11</v>
      </c>
      <c r="Y81" s="141" t="s">
        <v>12</v>
      </c>
      <c r="Z81" s="141" t="s">
        <v>13</v>
      </c>
      <c r="AA81" s="141" t="s">
        <v>14</v>
      </c>
      <c r="AB81" s="141" t="s">
        <v>15</v>
      </c>
      <c r="AC81" s="141" t="s">
        <v>3</v>
      </c>
    </row>
    <row r="82" spans="1:29" x14ac:dyDescent="0.2">
      <c r="A82" s="7">
        <v>2000</v>
      </c>
      <c r="B82" s="42">
        <v>9856.7919999999995</v>
      </c>
      <c r="C82" s="42">
        <v>11792.522000000001</v>
      </c>
      <c r="D82" s="42">
        <v>12940.802000000001</v>
      </c>
      <c r="E82" s="42">
        <v>11779.614000000001</v>
      </c>
      <c r="F82" s="42">
        <v>11350.422999999999</v>
      </c>
      <c r="G82" s="42">
        <v>10419.675000000001</v>
      </c>
      <c r="H82" s="42">
        <v>10694.132</v>
      </c>
      <c r="I82" s="42">
        <v>10414.560000000001</v>
      </c>
      <c r="J82" s="42">
        <v>10127.337000000001</v>
      </c>
      <c r="K82" s="42">
        <v>11645.460999999999</v>
      </c>
      <c r="L82" s="42">
        <v>11641.028</v>
      </c>
      <c r="M82" s="42">
        <v>11507.752999999999</v>
      </c>
      <c r="N82" s="39">
        <f>SUM(B82:M82)</f>
        <v>134170.09900000002</v>
      </c>
      <c r="O82" s="16"/>
      <c r="P82" s="27">
        <v>2000</v>
      </c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5"/>
      <c r="AB82" s="144"/>
      <c r="AC82" s="144"/>
    </row>
    <row r="83" spans="1:29" x14ac:dyDescent="0.2">
      <c r="A83" s="7">
        <v>2001</v>
      </c>
      <c r="B83" s="42">
        <v>9137.8589999999986</v>
      </c>
      <c r="C83" s="42">
        <v>9757.5159999999996</v>
      </c>
      <c r="D83" s="42">
        <v>11506.326999999999</v>
      </c>
      <c r="E83" s="42">
        <v>10269.84</v>
      </c>
      <c r="F83" s="42">
        <v>10294.566999999999</v>
      </c>
      <c r="G83" s="42">
        <v>9933.8179999999993</v>
      </c>
      <c r="H83" s="42">
        <v>9549.7710000000025</v>
      </c>
      <c r="I83" s="42">
        <v>9845.7569999999996</v>
      </c>
      <c r="J83" s="42">
        <v>9904.8619999999974</v>
      </c>
      <c r="K83" s="42">
        <v>11205.703</v>
      </c>
      <c r="L83" s="42">
        <v>10873.267000000002</v>
      </c>
      <c r="M83" s="42">
        <v>10504.357</v>
      </c>
      <c r="N83" s="39">
        <f t="shared" ref="N83:N92" si="228">SUM(B83:M83)</f>
        <v>122783.644</v>
      </c>
      <c r="O83" s="16"/>
      <c r="P83" s="27">
        <f>P82+1</f>
        <v>2001</v>
      </c>
      <c r="Q83" s="135">
        <f>IF(B83&lt;&gt;"",IF(B82&lt;&gt;"",(B83/B82-1)*100,"-"),"-")</f>
        <v>-7.2937828047908599</v>
      </c>
      <c r="R83" s="135">
        <f t="shared" ref="R83:AB97" si="229">IF(C83&lt;&gt;"",IF(C82&lt;&gt;"",(C83/C82-1)*100,"-"),"-")</f>
        <v>-17.256749658809213</v>
      </c>
      <c r="S83" s="135">
        <f t="shared" si="229"/>
        <v>-11.084900302160571</v>
      </c>
      <c r="T83" s="135">
        <f t="shared" si="229"/>
        <v>-12.816837631521716</v>
      </c>
      <c r="U83" s="135">
        <f t="shared" si="229"/>
        <v>-9.3023493485661302</v>
      </c>
      <c r="V83" s="135">
        <f t="shared" si="229"/>
        <v>-4.662880560094262</v>
      </c>
      <c r="W83" s="135">
        <f t="shared" si="229"/>
        <v>-10.700831072591932</v>
      </c>
      <c r="X83" s="135">
        <f t="shared" si="229"/>
        <v>-5.4616133566852687</v>
      </c>
      <c r="Y83" s="135">
        <f t="shared" si="229"/>
        <v>-2.1967769019635042</v>
      </c>
      <c r="Z83" s="135">
        <f t="shared" si="229"/>
        <v>-3.7762180475294227</v>
      </c>
      <c r="AA83" s="135">
        <f t="shared" si="229"/>
        <v>-6.5953024080003804</v>
      </c>
      <c r="AB83" s="135">
        <f t="shared" si="229"/>
        <v>-8.7193042812093609</v>
      </c>
      <c r="AC83" s="136">
        <f t="shared" ref="AC83:AC101" si="230">IF(COUNTIF(Q83:AB83,"-")=0,IF(N83&lt;&gt;"",IF(N82&lt;&gt;"",(N83/N82-1)*100,"-"),"-"),"-")</f>
        <v>-8.4865816488664976</v>
      </c>
    </row>
    <row r="84" spans="1:29" x14ac:dyDescent="0.2">
      <c r="A84" s="7">
        <v>2002</v>
      </c>
      <c r="B84" s="42">
        <v>8764.9320000000007</v>
      </c>
      <c r="C84" s="42">
        <v>10436.957999999999</v>
      </c>
      <c r="D84" s="42">
        <v>11256.125</v>
      </c>
      <c r="E84" s="42">
        <v>12159.823999999999</v>
      </c>
      <c r="F84" s="42">
        <v>13213.609000000002</v>
      </c>
      <c r="G84" s="42">
        <v>13751.663</v>
      </c>
      <c r="H84" s="42">
        <v>12572.105</v>
      </c>
      <c r="I84" s="42">
        <v>13525.582000000002</v>
      </c>
      <c r="J84" s="42">
        <v>13555.428</v>
      </c>
      <c r="K84" s="42">
        <v>15252.046</v>
      </c>
      <c r="L84" s="42">
        <v>17763.698000000004</v>
      </c>
      <c r="M84" s="42">
        <v>14476.04</v>
      </c>
      <c r="N84" s="39">
        <f t="shared" si="228"/>
        <v>156728.01000000004</v>
      </c>
      <c r="O84" s="16"/>
      <c r="P84" s="27">
        <f t="shared" ref="P84:P101" si="231">P83+1</f>
        <v>2002</v>
      </c>
      <c r="Q84" s="135">
        <f t="shared" ref="Q84" si="232">IF(B84&lt;&gt;"",IF(B83&lt;&gt;"",(B84/B83-1)*100,"-"),"-")</f>
        <v>-4.0811200960749972</v>
      </c>
      <c r="R84" s="135">
        <f t="shared" si="229"/>
        <v>6.9632681104494054</v>
      </c>
      <c r="S84" s="135">
        <f t="shared" si="229"/>
        <v>-2.174473226773399</v>
      </c>
      <c r="T84" s="135">
        <f t="shared" si="229"/>
        <v>18.403246788654926</v>
      </c>
      <c r="U84" s="135">
        <f t="shared" si="229"/>
        <v>28.355170256310956</v>
      </c>
      <c r="V84" s="135">
        <f t="shared" si="229"/>
        <v>38.432805996647026</v>
      </c>
      <c r="W84" s="135">
        <f t="shared" si="229"/>
        <v>31.648235334648291</v>
      </c>
      <c r="X84" s="135">
        <f t="shared" si="229"/>
        <v>37.374729033024103</v>
      </c>
      <c r="Y84" s="135">
        <f t="shared" si="229"/>
        <v>36.856303500240628</v>
      </c>
      <c r="Z84" s="135">
        <f t="shared" si="229"/>
        <v>36.109675582156697</v>
      </c>
      <c r="AA84" s="135">
        <f t="shared" si="229"/>
        <v>63.370383528703947</v>
      </c>
      <c r="AB84" s="135">
        <f t="shared" si="229"/>
        <v>37.809863088240434</v>
      </c>
      <c r="AC84" s="136">
        <f t="shared" si="230"/>
        <v>27.645674044337731</v>
      </c>
    </row>
    <row r="85" spans="1:29" x14ac:dyDescent="0.2">
      <c r="A85" s="7">
        <v>2003</v>
      </c>
      <c r="B85" s="42">
        <v>11780.23</v>
      </c>
      <c r="C85" s="42">
        <v>14781.069000000001</v>
      </c>
      <c r="D85" s="42">
        <v>14418.430999999999</v>
      </c>
      <c r="E85" s="42">
        <v>14650.427999999998</v>
      </c>
      <c r="F85" s="42">
        <v>14112.496999999999</v>
      </c>
      <c r="G85" s="42">
        <v>12789.222999999998</v>
      </c>
      <c r="H85" s="42">
        <v>13096.211999999998</v>
      </c>
      <c r="I85" s="42">
        <v>12252.946</v>
      </c>
      <c r="J85" s="42">
        <v>12821.513999999999</v>
      </c>
      <c r="K85" s="42">
        <v>14030.305</v>
      </c>
      <c r="L85" s="42">
        <v>14658.253000000001</v>
      </c>
      <c r="M85" s="42">
        <v>13906.289000000001</v>
      </c>
      <c r="N85" s="39">
        <f t="shared" ref="N85" si="233">SUM(B85:M85)</f>
        <v>163297.39699999997</v>
      </c>
      <c r="O85" s="16"/>
      <c r="P85" s="27">
        <f t="shared" si="231"/>
        <v>2003</v>
      </c>
      <c r="Q85" s="135">
        <f t="shared" ref="Q85" si="234">IF(B85&lt;&gt;"",IF(B84&lt;&gt;"",(B85/B84-1)*100,"-"),"-")</f>
        <v>34.401841337730829</v>
      </c>
      <c r="R85" s="135">
        <f t="shared" ref="R85" si="235">IF(C85&lt;&gt;"",IF(C84&lt;&gt;"",(C85/C84-1)*100,"-"),"-")</f>
        <v>41.622386522969656</v>
      </c>
      <c r="S85" s="135">
        <f t="shared" ref="S85" si="236">IF(D85&lt;&gt;"",IF(D84&lt;&gt;"",(D85/D84-1)*100,"-"),"-")</f>
        <v>28.094090994902764</v>
      </c>
      <c r="T85" s="135">
        <f t="shared" ref="T85" si="237">IF(E85&lt;&gt;"",IF(E84&lt;&gt;"",(E85/E84-1)*100,"-"),"-")</f>
        <v>20.482237242907452</v>
      </c>
      <c r="U85" s="135">
        <f t="shared" ref="U85" si="238">IF(F85&lt;&gt;"",IF(F84&lt;&gt;"",(F85/F84-1)*100,"-"),"-")</f>
        <v>6.8027440497141711</v>
      </c>
      <c r="V85" s="135">
        <f t="shared" ref="V85" si="239">IF(G85&lt;&gt;"",IF(G84&lt;&gt;"",(G85/G84-1)*100,"-"),"-")</f>
        <v>-6.9987171733338904</v>
      </c>
      <c r="W85" s="135">
        <f t="shared" ref="W85" si="240">IF(H85&lt;&gt;"",IF(H84&lt;&gt;"",(H85/H84-1)*100,"-"),"-")</f>
        <v>4.1688086442166927</v>
      </c>
      <c r="X85" s="135">
        <f t="shared" ref="X85" si="241">IF(I85&lt;&gt;"",IF(I84&lt;&gt;"",(I85/I84-1)*100,"-"),"-")</f>
        <v>-9.4091034308172681</v>
      </c>
      <c r="Y85" s="135">
        <f t="shared" ref="Y85" si="242">IF(J85&lt;&gt;"",IF(J84&lt;&gt;"",(J85/J84-1)*100,"-"),"-")</f>
        <v>-5.4141706185891092</v>
      </c>
      <c r="Z85" s="135">
        <f t="shared" ref="Z85" si="243">IF(K85&lt;&gt;"",IF(K84&lt;&gt;"",(K85/K84-1)*100,"-"),"-")</f>
        <v>-8.0103416944847901</v>
      </c>
      <c r="AA85" s="135">
        <f t="shared" ref="AA85" si="244">IF(L85&lt;&gt;"",IF(L84&lt;&gt;"",(L85/L84-1)*100,"-"),"-")</f>
        <v>-17.481973629589977</v>
      </c>
      <c r="AB85" s="135">
        <f t="shared" ref="AB85" si="245">IF(M85&lt;&gt;"",IF(M84&lt;&gt;"",(M85/M84-1)*100,"-"),"-")</f>
        <v>-3.9358208460324784</v>
      </c>
      <c r="AC85" s="136">
        <f t="shared" ref="AC85" si="246">IF(COUNTIF(Q85:AB85,"-")=0,IF(N85&lt;&gt;"",IF(N84&lt;&gt;"",(N85/N84-1)*100,"-"),"-"),"-")</f>
        <v>4.1915845163860155</v>
      </c>
    </row>
    <row r="86" spans="1:29" x14ac:dyDescent="0.2">
      <c r="A86" s="7">
        <v>2004</v>
      </c>
      <c r="B86" s="42">
        <v>12811.305</v>
      </c>
      <c r="C86" s="42">
        <v>14735.613000000003</v>
      </c>
      <c r="D86" s="42">
        <v>15692.696999999998</v>
      </c>
      <c r="E86" s="42">
        <v>14146.931</v>
      </c>
      <c r="F86" s="42">
        <v>15460.124</v>
      </c>
      <c r="G86" s="42">
        <v>15333.740000000002</v>
      </c>
      <c r="H86" s="42">
        <v>15243.828000000001</v>
      </c>
      <c r="I86" s="42">
        <v>19624.381000000001</v>
      </c>
      <c r="J86" s="42">
        <v>14686.515000000001</v>
      </c>
      <c r="K86" s="42">
        <v>15384.032999999998</v>
      </c>
      <c r="L86" s="42">
        <v>15806.677000000001</v>
      </c>
      <c r="M86" s="42">
        <v>15096.431</v>
      </c>
      <c r="N86" s="39">
        <f t="shared" ref="N86" si="247">SUM(B86:M86)</f>
        <v>184022.27500000002</v>
      </c>
      <c r="O86" s="16"/>
      <c r="P86" s="27">
        <f t="shared" si="231"/>
        <v>2004</v>
      </c>
      <c r="Q86" s="135">
        <f t="shared" ref="Q86" si="248">IF(B86&lt;&gt;"",IF(B85&lt;&gt;"",(B86/B85-1)*100,"-"),"-")</f>
        <v>8.7525880224749386</v>
      </c>
      <c r="R86" s="135">
        <f t="shared" ref="R86" si="249">IF(C86&lt;&gt;"",IF(C85&lt;&gt;"",(C86/C85-1)*100,"-"),"-")</f>
        <v>-0.30752850149065036</v>
      </c>
      <c r="S86" s="135">
        <f t="shared" ref="S86" si="250">IF(D86&lt;&gt;"",IF(D85&lt;&gt;"",(D86/D85-1)*100,"-"),"-")</f>
        <v>8.8377577282854105</v>
      </c>
      <c r="T86" s="135">
        <f t="shared" ref="T86" si="251">IF(E86&lt;&gt;"",IF(E85&lt;&gt;"",(E86/E85-1)*100,"-"),"-")</f>
        <v>-3.4367391860496976</v>
      </c>
      <c r="U86" s="135">
        <f t="shared" ref="U86" si="252">IF(F86&lt;&gt;"",IF(F85&lt;&gt;"",(F86/F85-1)*100,"-"),"-")</f>
        <v>9.5491747491602617</v>
      </c>
      <c r="V86" s="135">
        <f t="shared" ref="V86" si="253">IF(G86&lt;&gt;"",IF(G85&lt;&gt;"",(G86/G85-1)*100,"-"),"-")</f>
        <v>19.895790385389354</v>
      </c>
      <c r="W86" s="135">
        <f t="shared" ref="W86" si="254">IF(H86&lt;&gt;"",IF(H85&lt;&gt;"",(H86/H85-1)*100,"-"),"-")</f>
        <v>16.398757136796526</v>
      </c>
      <c r="X86" s="135">
        <f t="shared" ref="X86" si="255">IF(I86&lt;&gt;"",IF(I85&lt;&gt;"",(I86/I85-1)*100,"-"),"-")</f>
        <v>60.16051160267908</v>
      </c>
      <c r="Y86" s="135">
        <f t="shared" ref="Y86" si="256">IF(J86&lt;&gt;"",IF(J85&lt;&gt;"",(J86/J85-1)*100,"-"),"-")</f>
        <v>14.545871883772875</v>
      </c>
      <c r="Z86" s="135">
        <f t="shared" ref="Z86" si="257">IF(K86&lt;&gt;"",IF(K85&lt;&gt;"",(K86/K85-1)*100,"-"),"-")</f>
        <v>9.6485999413412404</v>
      </c>
      <c r="AA86" s="135">
        <f t="shared" ref="AA86" si="258">IF(L86&lt;&gt;"",IF(L85&lt;&gt;"",(L86/L85-1)*100,"-"),"-")</f>
        <v>7.8346580591834636</v>
      </c>
      <c r="AB86" s="135">
        <f t="shared" ref="AB86" si="259">IF(M86&lt;&gt;"",IF(M85&lt;&gt;"",(M86/M85-1)*100,"-"),"-")</f>
        <v>8.5583004926763628</v>
      </c>
      <c r="AC86" s="136">
        <f t="shared" ref="AC86" si="260">IF(COUNTIF(Q86:AB86,"-")=0,IF(N86&lt;&gt;"",IF(N85&lt;&gt;"",(N86/N85-1)*100,"-"),"-"),"-")</f>
        <v>12.691493177934765</v>
      </c>
    </row>
    <row r="87" spans="1:29" x14ac:dyDescent="0.2">
      <c r="A87" s="7">
        <v>2005</v>
      </c>
      <c r="B87" s="42">
        <v>12276.989999999998</v>
      </c>
      <c r="C87" s="42">
        <v>13475.065000000002</v>
      </c>
      <c r="D87" s="42">
        <v>15307.368000000002</v>
      </c>
      <c r="E87" s="42">
        <v>14879.196000000002</v>
      </c>
      <c r="F87" s="42">
        <v>14688.728999999999</v>
      </c>
      <c r="G87" s="42">
        <v>14719.236000000001</v>
      </c>
      <c r="H87" s="42">
        <v>15935.759999999998</v>
      </c>
      <c r="I87" s="42">
        <v>16112.121999999998</v>
      </c>
      <c r="J87" s="42">
        <v>16253.353000000003</v>
      </c>
      <c r="K87" s="42">
        <v>17474.796999999999</v>
      </c>
      <c r="L87" s="42">
        <v>17875.489000000001</v>
      </c>
      <c r="M87" s="42">
        <v>16949.785</v>
      </c>
      <c r="N87" s="39">
        <f t="shared" si="228"/>
        <v>185947.89</v>
      </c>
      <c r="O87" s="16"/>
      <c r="P87" s="27">
        <f t="shared" si="231"/>
        <v>2005</v>
      </c>
      <c r="Q87" s="135">
        <f t="shared" ref="Q87:R97" si="261">IF(B87&lt;&gt;"",IF(B86&lt;&gt;"",(B87/B86-1)*100,"-"),"-")</f>
        <v>-4.1706524042632864</v>
      </c>
      <c r="R87" s="135">
        <f t="shared" si="229"/>
        <v>-8.554432041612392</v>
      </c>
      <c r="S87" s="135">
        <f t="shared" si="229"/>
        <v>-2.4554670239283705</v>
      </c>
      <c r="T87" s="135">
        <f t="shared" si="229"/>
        <v>5.1761403232969849</v>
      </c>
      <c r="U87" s="135">
        <f t="shared" si="229"/>
        <v>-4.9895783500830904</v>
      </c>
      <c r="V87" s="135">
        <f t="shared" si="229"/>
        <v>-4.0075284959833706</v>
      </c>
      <c r="W87" s="135">
        <f t="shared" si="229"/>
        <v>4.5390960853139761</v>
      </c>
      <c r="X87" s="135">
        <f t="shared" si="229"/>
        <v>-17.897425656381227</v>
      </c>
      <c r="Y87" s="135">
        <f t="shared" si="229"/>
        <v>10.668548665221135</v>
      </c>
      <c r="Z87" s="135">
        <f t="shared" si="229"/>
        <v>13.590480467638111</v>
      </c>
      <c r="AA87" s="135">
        <f t="shared" si="229"/>
        <v>13.088215821706228</v>
      </c>
      <c r="AB87" s="135">
        <f t="shared" si="229"/>
        <v>12.276769257581478</v>
      </c>
      <c r="AC87" s="136">
        <f t="shared" si="230"/>
        <v>1.0464032139587465</v>
      </c>
    </row>
    <row r="88" spans="1:29" x14ac:dyDescent="0.2">
      <c r="A88" s="7">
        <v>2006</v>
      </c>
      <c r="B88" s="42">
        <v>16170.837999999998</v>
      </c>
      <c r="C88" s="42">
        <v>19006.412</v>
      </c>
      <c r="D88" s="42">
        <v>21073.831000000002</v>
      </c>
      <c r="E88" s="42">
        <v>18815.702999999998</v>
      </c>
      <c r="F88" s="42">
        <v>19857.666999999998</v>
      </c>
      <c r="G88" s="42">
        <v>17421.588999999996</v>
      </c>
      <c r="H88" s="42">
        <v>15472.204000000002</v>
      </c>
      <c r="I88" s="42">
        <v>13728.588000000002</v>
      </c>
      <c r="J88" s="42">
        <v>13603.519000000002</v>
      </c>
      <c r="K88" s="42">
        <v>14493.199999999997</v>
      </c>
      <c r="L88" s="42">
        <v>15706.232999999998</v>
      </c>
      <c r="M88" s="42">
        <v>14574.999000000002</v>
      </c>
      <c r="N88" s="39">
        <f t="shared" si="228"/>
        <v>199924.783</v>
      </c>
      <c r="O88" s="16"/>
      <c r="P88" s="27">
        <f t="shared" si="231"/>
        <v>2006</v>
      </c>
      <c r="Q88" s="135">
        <f t="shared" si="261"/>
        <v>31.716634126117228</v>
      </c>
      <c r="R88" s="135">
        <f t="shared" si="229"/>
        <v>41.048759319528315</v>
      </c>
      <c r="S88" s="135">
        <f t="shared" si="229"/>
        <v>37.67115940506558</v>
      </c>
      <c r="T88" s="135">
        <f t="shared" si="229"/>
        <v>26.456449663005955</v>
      </c>
      <c r="U88" s="135">
        <f t="shared" si="229"/>
        <v>35.189824796958248</v>
      </c>
      <c r="V88" s="135">
        <f t="shared" si="229"/>
        <v>18.359329247795174</v>
      </c>
      <c r="W88" s="135">
        <f t="shared" si="229"/>
        <v>-2.9089042505660023</v>
      </c>
      <c r="X88" s="135">
        <f t="shared" si="229"/>
        <v>-14.793420754882547</v>
      </c>
      <c r="Y88" s="135">
        <f t="shared" si="229"/>
        <v>-16.303306769993863</v>
      </c>
      <c r="Z88" s="135">
        <f t="shared" si="229"/>
        <v>-17.062269736237866</v>
      </c>
      <c r="AA88" s="135">
        <f t="shared" si="229"/>
        <v>-12.135365919220465</v>
      </c>
      <c r="AB88" s="135">
        <f t="shared" si="229"/>
        <v>-14.010714590185058</v>
      </c>
      <c r="AC88" s="136">
        <f t="shared" si="230"/>
        <v>7.5165644525463371</v>
      </c>
    </row>
    <row r="89" spans="1:29" x14ac:dyDescent="0.2">
      <c r="A89" s="7">
        <v>2007</v>
      </c>
      <c r="B89" s="42">
        <v>12149.411999999998</v>
      </c>
      <c r="C89" s="42">
        <v>13181.049000000001</v>
      </c>
      <c r="D89" s="42">
        <v>16684.679</v>
      </c>
      <c r="E89" s="42">
        <v>13922.422999999999</v>
      </c>
      <c r="F89" s="42">
        <v>15464.163999999999</v>
      </c>
      <c r="G89" s="42">
        <v>11975.457</v>
      </c>
      <c r="H89" s="42">
        <v>15509.139999999998</v>
      </c>
      <c r="I89" s="42">
        <v>17642.217000000001</v>
      </c>
      <c r="J89" s="42">
        <v>16410.479999999996</v>
      </c>
      <c r="K89" s="42">
        <v>17291.999000000003</v>
      </c>
      <c r="L89" s="42">
        <v>18178.963</v>
      </c>
      <c r="M89" s="42">
        <v>18213.701999999997</v>
      </c>
      <c r="N89" s="39">
        <f t="shared" si="228"/>
        <v>186623.685</v>
      </c>
      <c r="O89" s="16"/>
      <c r="P89" s="27">
        <f t="shared" si="231"/>
        <v>2007</v>
      </c>
      <c r="Q89" s="135">
        <f t="shared" si="261"/>
        <v>-24.868383444321196</v>
      </c>
      <c r="R89" s="135">
        <f t="shared" si="229"/>
        <v>-30.649461876339412</v>
      </c>
      <c r="S89" s="135">
        <f t="shared" si="229"/>
        <v>-20.827499280980287</v>
      </c>
      <c r="T89" s="135">
        <f t="shared" si="229"/>
        <v>-26.006362876794974</v>
      </c>
      <c r="U89" s="135">
        <f t="shared" si="229"/>
        <v>-22.124970672536705</v>
      </c>
      <c r="V89" s="135">
        <f t="shared" si="229"/>
        <v>-31.260822419814851</v>
      </c>
      <c r="W89" s="135">
        <f t="shared" si="229"/>
        <v>0.23872487720557611</v>
      </c>
      <c r="X89" s="135">
        <f t="shared" si="229"/>
        <v>28.507148732265829</v>
      </c>
      <c r="Y89" s="135">
        <f t="shared" si="229"/>
        <v>20.63408004943421</v>
      </c>
      <c r="Z89" s="135">
        <f t="shared" si="229"/>
        <v>19.311118317555874</v>
      </c>
      <c r="AA89" s="135">
        <f t="shared" si="229"/>
        <v>15.743622293136749</v>
      </c>
      <c r="AB89" s="135">
        <f t="shared" si="229"/>
        <v>24.965373925583091</v>
      </c>
      <c r="AC89" s="136">
        <f t="shared" si="230"/>
        <v>-6.6530511127277254</v>
      </c>
    </row>
    <row r="90" spans="1:29" x14ac:dyDescent="0.2">
      <c r="A90" s="7">
        <v>2008</v>
      </c>
      <c r="B90" s="42">
        <v>12013.761</v>
      </c>
      <c r="C90" s="42">
        <v>12392.237999999999</v>
      </c>
      <c r="D90" s="42">
        <v>11737.765000000001</v>
      </c>
      <c r="E90" s="42">
        <v>11507.141</v>
      </c>
      <c r="F90" s="42">
        <v>12051.156000000001</v>
      </c>
      <c r="G90" s="42">
        <v>11929.235000000001</v>
      </c>
      <c r="H90" s="42">
        <v>10634.610000000002</v>
      </c>
      <c r="I90" s="42">
        <v>10766.955</v>
      </c>
      <c r="J90" s="42">
        <v>11201.884</v>
      </c>
      <c r="K90" s="42">
        <v>11669.237999999999</v>
      </c>
      <c r="L90" s="42">
        <v>10017.295</v>
      </c>
      <c r="M90" s="42">
        <v>10209.209000000001</v>
      </c>
      <c r="N90" s="39">
        <f t="shared" si="228"/>
        <v>136130.48699999999</v>
      </c>
      <c r="O90" s="16"/>
      <c r="P90" s="27">
        <f t="shared" si="231"/>
        <v>2008</v>
      </c>
      <c r="Q90" s="135">
        <f t="shared" si="261"/>
        <v>-1.1165231700101863</v>
      </c>
      <c r="R90" s="135">
        <f t="shared" si="229"/>
        <v>-5.9844326502390022</v>
      </c>
      <c r="S90" s="135">
        <f t="shared" si="229"/>
        <v>-29.64944066349733</v>
      </c>
      <c r="T90" s="135">
        <f t="shared" si="229"/>
        <v>-17.348144069462613</v>
      </c>
      <c r="U90" s="135">
        <f t="shared" si="229"/>
        <v>-22.070433293387204</v>
      </c>
      <c r="V90" s="135">
        <f t="shared" si="229"/>
        <v>-0.38597274408818105</v>
      </c>
      <c r="W90" s="135">
        <f t="shared" si="229"/>
        <v>-31.430047056123012</v>
      </c>
      <c r="X90" s="135">
        <f t="shared" si="229"/>
        <v>-38.970510338921692</v>
      </c>
      <c r="Y90" s="135">
        <f t="shared" si="229"/>
        <v>-31.739449425001563</v>
      </c>
      <c r="Z90" s="135">
        <f t="shared" si="229"/>
        <v>-32.516547103663399</v>
      </c>
      <c r="AA90" s="135">
        <f t="shared" si="229"/>
        <v>-44.896224278579588</v>
      </c>
      <c r="AB90" s="135">
        <f t="shared" si="229"/>
        <v>-43.947644471178883</v>
      </c>
      <c r="AC90" s="136">
        <f t="shared" si="230"/>
        <v>-27.056157421819215</v>
      </c>
    </row>
    <row r="91" spans="1:29" x14ac:dyDescent="0.2">
      <c r="A91" s="7">
        <v>2009</v>
      </c>
      <c r="B91" s="42">
        <v>9968.378999999999</v>
      </c>
      <c r="C91" s="42">
        <v>10493.413</v>
      </c>
      <c r="D91" s="42">
        <v>10954.198</v>
      </c>
      <c r="E91" s="42">
        <v>10228.475</v>
      </c>
      <c r="F91" s="42">
        <v>9558.116</v>
      </c>
      <c r="G91" s="42">
        <v>8543.7979999999989</v>
      </c>
      <c r="H91" s="42">
        <v>6260.3700000000008</v>
      </c>
      <c r="I91" s="42">
        <v>6548.2290000000003</v>
      </c>
      <c r="J91" s="42">
        <v>6665.0929999999998</v>
      </c>
      <c r="K91" s="42">
        <v>8265.0930000000008</v>
      </c>
      <c r="L91" s="42">
        <v>7344.835</v>
      </c>
      <c r="M91" s="42">
        <v>8041.4759999999997</v>
      </c>
      <c r="N91" s="39">
        <f t="shared" si="228"/>
        <v>102871.47499999999</v>
      </c>
      <c r="O91" s="16"/>
      <c r="P91" s="27">
        <f t="shared" si="231"/>
        <v>2009</v>
      </c>
      <c r="Q91" s="135">
        <f t="shared" si="261"/>
        <v>-17.025326207171933</v>
      </c>
      <c r="R91" s="135">
        <f t="shared" si="229"/>
        <v>-15.32269635234571</v>
      </c>
      <c r="S91" s="135">
        <f t="shared" si="229"/>
        <v>-6.6756064719305623</v>
      </c>
      <c r="T91" s="135">
        <f t="shared" si="229"/>
        <v>-11.111934754253895</v>
      </c>
      <c r="U91" s="135">
        <f t="shared" si="229"/>
        <v>-20.687144038298079</v>
      </c>
      <c r="V91" s="135">
        <f t="shared" si="229"/>
        <v>-28.379330275579296</v>
      </c>
      <c r="W91" s="135">
        <f t="shared" si="229"/>
        <v>-41.132114858937008</v>
      </c>
      <c r="X91" s="135">
        <f t="shared" si="229"/>
        <v>-39.182164316652205</v>
      </c>
      <c r="Y91" s="135">
        <f t="shared" si="229"/>
        <v>-40.500249779412115</v>
      </c>
      <c r="Z91" s="135">
        <f t="shared" si="229"/>
        <v>-29.171956215135886</v>
      </c>
      <c r="AA91" s="135">
        <f t="shared" si="229"/>
        <v>-26.678459604114678</v>
      </c>
      <c r="AB91" s="135">
        <f t="shared" si="229"/>
        <v>-21.233114142339538</v>
      </c>
      <c r="AC91" s="136">
        <f t="shared" si="230"/>
        <v>-24.431714550466566</v>
      </c>
    </row>
    <row r="92" spans="1:29" x14ac:dyDescent="0.2">
      <c r="A92" s="7">
        <v>2010</v>
      </c>
      <c r="B92" s="42">
        <v>4300.3959999999997</v>
      </c>
      <c r="C92" s="42">
        <v>5683.1070000000009</v>
      </c>
      <c r="D92" s="42">
        <v>6257.9630000000006</v>
      </c>
      <c r="E92" s="42">
        <v>8783.5950000000012</v>
      </c>
      <c r="F92" s="42">
        <v>5847.7349999999997</v>
      </c>
      <c r="G92" s="42">
        <v>4707.902000000001</v>
      </c>
      <c r="H92" s="42">
        <v>4667.6840000000002</v>
      </c>
      <c r="I92" s="42">
        <v>2892.97</v>
      </c>
      <c r="J92" s="42">
        <v>11157.950999999999</v>
      </c>
      <c r="K92" s="42">
        <v>12956.564999999999</v>
      </c>
      <c r="L92" s="42">
        <v>14751.965</v>
      </c>
      <c r="M92" s="42">
        <v>13403.666000000001</v>
      </c>
      <c r="N92" s="39">
        <f t="shared" si="228"/>
        <v>95411.498999999996</v>
      </c>
      <c r="O92" s="16"/>
      <c r="P92" s="27">
        <f t="shared" si="231"/>
        <v>2010</v>
      </c>
      <c r="Q92" s="135">
        <f t="shared" si="261"/>
        <v>-56.859625822814323</v>
      </c>
      <c r="R92" s="135">
        <f t="shared" si="229"/>
        <v>-45.841195805406677</v>
      </c>
      <c r="S92" s="135">
        <f t="shared" si="229"/>
        <v>-42.871554813962639</v>
      </c>
      <c r="T92" s="135">
        <f t="shared" si="229"/>
        <v>-14.126054959316992</v>
      </c>
      <c r="U92" s="135">
        <f t="shared" si="229"/>
        <v>-38.819166873471723</v>
      </c>
      <c r="V92" s="135">
        <f t="shared" si="229"/>
        <v>-44.896847982595077</v>
      </c>
      <c r="W92" s="135">
        <f t="shared" si="229"/>
        <v>-25.440764683237582</v>
      </c>
      <c r="X92" s="135">
        <f t="shared" si="229"/>
        <v>-55.820573776512703</v>
      </c>
      <c r="Y92" s="135">
        <f t="shared" si="229"/>
        <v>67.408781842954028</v>
      </c>
      <c r="Z92" s="135">
        <f t="shared" si="229"/>
        <v>56.762482890392121</v>
      </c>
      <c r="AA92" s="135">
        <f t="shared" si="229"/>
        <v>100.84814703121307</v>
      </c>
      <c r="AB92" s="135">
        <f t="shared" si="229"/>
        <v>66.681663913440786</v>
      </c>
      <c r="AC92" s="136">
        <f t="shared" si="230"/>
        <v>-7.2517439844232756</v>
      </c>
    </row>
    <row r="93" spans="1:29" x14ac:dyDescent="0.2">
      <c r="A93" s="7">
        <v>2011</v>
      </c>
      <c r="B93" s="42">
        <v>10346.297</v>
      </c>
      <c r="C93" s="42">
        <v>13224.444</v>
      </c>
      <c r="D93" s="42">
        <v>13936.833000000002</v>
      </c>
      <c r="E93" s="42">
        <v>15520.293</v>
      </c>
      <c r="F93" s="42">
        <v>13645.727999999999</v>
      </c>
      <c r="G93" s="42">
        <v>14261.671000000002</v>
      </c>
      <c r="H93" s="42">
        <v>12940.318000000001</v>
      </c>
      <c r="I93" s="42">
        <v>11718.662</v>
      </c>
      <c r="J93" s="42">
        <v>13548.359</v>
      </c>
      <c r="K93" s="42">
        <v>16739.198</v>
      </c>
      <c r="L93" s="42">
        <v>16625.461000000003</v>
      </c>
      <c r="M93" s="42">
        <v>13678.609999999997</v>
      </c>
      <c r="N93" s="39">
        <f t="shared" ref="N93:N98" si="262">SUM(B93:M93)</f>
        <v>166185.87399999998</v>
      </c>
      <c r="O93" s="16"/>
      <c r="P93" s="27">
        <f t="shared" si="231"/>
        <v>2011</v>
      </c>
      <c r="Q93" s="135">
        <f t="shared" si="261"/>
        <v>140.58940153418433</v>
      </c>
      <c r="R93" s="135">
        <f t="shared" si="229"/>
        <v>132.69743117629136</v>
      </c>
      <c r="S93" s="135">
        <f t="shared" si="229"/>
        <v>122.70558327046679</v>
      </c>
      <c r="T93" s="135">
        <f t="shared" si="229"/>
        <v>76.696364074163228</v>
      </c>
      <c r="U93" s="135">
        <f t="shared" si="229"/>
        <v>133.35065627973907</v>
      </c>
      <c r="V93" s="135">
        <f t="shared" si="229"/>
        <v>202.93049855328337</v>
      </c>
      <c r="W93" s="135">
        <f t="shared" si="229"/>
        <v>177.23209197537795</v>
      </c>
      <c r="X93" s="135">
        <f t="shared" si="229"/>
        <v>305.07374774021167</v>
      </c>
      <c r="Y93" s="135">
        <f t="shared" si="229"/>
        <v>21.423359898246574</v>
      </c>
      <c r="Z93" s="135">
        <f t="shared" si="229"/>
        <v>29.194720977357825</v>
      </c>
      <c r="AA93" s="135">
        <f t="shared" si="229"/>
        <v>12.699975901515504</v>
      </c>
      <c r="AB93" s="135">
        <f t="shared" si="229"/>
        <v>2.0512597076053352</v>
      </c>
      <c r="AC93" s="136">
        <f t="shared" si="230"/>
        <v>74.178034871876378</v>
      </c>
    </row>
    <row r="94" spans="1:29" x14ac:dyDescent="0.2">
      <c r="A94" s="7">
        <v>2012</v>
      </c>
      <c r="B94" s="42">
        <v>11240.275</v>
      </c>
      <c r="C94" s="42">
        <v>11495.263000000001</v>
      </c>
      <c r="D94" s="42">
        <v>11459.442999999999</v>
      </c>
      <c r="E94" s="42">
        <v>11474.230000000001</v>
      </c>
      <c r="F94" s="42">
        <v>9996.8390000000018</v>
      </c>
      <c r="G94" s="42">
        <v>10316.426000000001</v>
      </c>
      <c r="H94" s="42">
        <v>11388.976999999999</v>
      </c>
      <c r="I94" s="42">
        <v>11690.561999999998</v>
      </c>
      <c r="J94" s="42">
        <v>13671.259</v>
      </c>
      <c r="K94" s="42">
        <v>15143.348999999998</v>
      </c>
      <c r="L94" s="42">
        <v>14459.169000000002</v>
      </c>
      <c r="M94" s="42">
        <v>16053.384000000002</v>
      </c>
      <c r="N94" s="39">
        <f t="shared" si="262"/>
        <v>148389.17600000001</v>
      </c>
      <c r="O94" s="16"/>
      <c r="P94" s="27">
        <f t="shared" si="231"/>
        <v>2012</v>
      </c>
      <c r="Q94" s="135">
        <f t="shared" si="261"/>
        <v>8.6405599993891524</v>
      </c>
      <c r="R94" s="135">
        <f t="shared" si="229"/>
        <v>-13.07564234836639</v>
      </c>
      <c r="S94" s="135">
        <f t="shared" si="229"/>
        <v>-17.775846205518874</v>
      </c>
      <c r="T94" s="135">
        <f t="shared" si="229"/>
        <v>-26.069501394078053</v>
      </c>
      <c r="U94" s="135">
        <f t="shared" si="229"/>
        <v>-26.740156333176202</v>
      </c>
      <c r="V94" s="135">
        <f t="shared" si="229"/>
        <v>-27.663273118556731</v>
      </c>
      <c r="W94" s="135">
        <f t="shared" si="229"/>
        <v>-11.988430268869765</v>
      </c>
      <c r="X94" s="135">
        <f t="shared" si="229"/>
        <v>-0.23978846731821379</v>
      </c>
      <c r="Y94" s="135">
        <f t="shared" si="229"/>
        <v>0.9071209288150639</v>
      </c>
      <c r="Z94" s="135">
        <f t="shared" si="229"/>
        <v>-9.5336048955272581</v>
      </c>
      <c r="AA94" s="135">
        <f t="shared" si="229"/>
        <v>-13.029966507394896</v>
      </c>
      <c r="AB94" s="135">
        <f t="shared" si="229"/>
        <v>17.361223106733846</v>
      </c>
      <c r="AC94" s="136">
        <f t="shared" si="230"/>
        <v>-10.708911396404231</v>
      </c>
    </row>
    <row r="95" spans="1:29" x14ac:dyDescent="0.2">
      <c r="A95" s="7">
        <v>2013</v>
      </c>
      <c r="B95" s="42">
        <v>14160.673000000001</v>
      </c>
      <c r="C95" s="42">
        <v>14369.417999999998</v>
      </c>
      <c r="D95" s="42">
        <v>17752.052</v>
      </c>
      <c r="E95" s="42">
        <v>16497.411</v>
      </c>
      <c r="F95" s="42">
        <v>15723.864</v>
      </c>
      <c r="G95" s="42">
        <v>14078.06</v>
      </c>
      <c r="H95" s="42">
        <v>13384.978999999999</v>
      </c>
      <c r="I95" s="42">
        <v>13860.241</v>
      </c>
      <c r="J95" s="42">
        <v>14192.423000000001</v>
      </c>
      <c r="K95" s="42">
        <v>15141.943999999998</v>
      </c>
      <c r="L95" s="42">
        <v>15082.422999999999</v>
      </c>
      <c r="M95" s="42">
        <v>15389.362000000001</v>
      </c>
      <c r="N95" s="39">
        <f t="shared" si="262"/>
        <v>179632.84999999998</v>
      </c>
      <c r="O95" s="16"/>
      <c r="P95" s="27">
        <f t="shared" si="231"/>
        <v>2013</v>
      </c>
      <c r="Q95" s="135">
        <f t="shared" si="261"/>
        <v>25.981552942432472</v>
      </c>
      <c r="R95" s="135">
        <f t="shared" si="229"/>
        <v>25.002951215644199</v>
      </c>
      <c r="S95" s="135">
        <f t="shared" si="229"/>
        <v>54.911997031618377</v>
      </c>
      <c r="T95" s="135">
        <f t="shared" si="229"/>
        <v>43.777935425732252</v>
      </c>
      <c r="U95" s="135">
        <f t="shared" si="229"/>
        <v>57.288358850232534</v>
      </c>
      <c r="V95" s="135">
        <f t="shared" si="229"/>
        <v>36.462569498390216</v>
      </c>
      <c r="W95" s="135">
        <f t="shared" si="229"/>
        <v>17.525735630162398</v>
      </c>
      <c r="X95" s="135">
        <f t="shared" si="229"/>
        <v>18.559236074364961</v>
      </c>
      <c r="Y95" s="135">
        <f t="shared" si="229"/>
        <v>3.8121141586155316</v>
      </c>
      <c r="Z95" s="135">
        <f t="shared" si="229"/>
        <v>-9.2780005268355836E-3</v>
      </c>
      <c r="AA95" s="135">
        <f t="shared" si="229"/>
        <v>4.3104413538564756</v>
      </c>
      <c r="AB95" s="135">
        <f t="shared" si="229"/>
        <v>-4.136336612891089</v>
      </c>
      <c r="AC95" s="136">
        <f t="shared" si="230"/>
        <v>21.055224405316441</v>
      </c>
    </row>
    <row r="96" spans="1:29" x14ac:dyDescent="0.2">
      <c r="A96" s="7">
        <v>2014</v>
      </c>
      <c r="B96" s="42">
        <v>14075.920999999998</v>
      </c>
      <c r="C96" s="42">
        <v>12771.227999999999</v>
      </c>
      <c r="D96" s="42">
        <v>15282.307000000001</v>
      </c>
      <c r="E96" s="42">
        <v>14806.677000000001</v>
      </c>
      <c r="F96" s="42">
        <v>14869.730000000001</v>
      </c>
      <c r="G96" s="42">
        <v>12551.361000000001</v>
      </c>
      <c r="H96" s="42">
        <v>12589.614</v>
      </c>
      <c r="I96" s="42">
        <v>14142.955</v>
      </c>
      <c r="J96" s="42">
        <v>14005.674999999999</v>
      </c>
      <c r="K96" s="42">
        <v>16587.277999999998</v>
      </c>
      <c r="L96" s="42">
        <v>16631.638999999999</v>
      </c>
      <c r="M96" s="42">
        <v>16062.658000000001</v>
      </c>
      <c r="N96" s="39">
        <f t="shared" si="262"/>
        <v>174377.04300000001</v>
      </c>
      <c r="O96" s="16"/>
      <c r="P96" s="27">
        <f t="shared" si="231"/>
        <v>2014</v>
      </c>
      <c r="Q96" s="135">
        <f t="shared" si="261"/>
        <v>-0.59850262766467655</v>
      </c>
      <c r="R96" s="135">
        <f t="shared" si="229"/>
        <v>-11.122162358976539</v>
      </c>
      <c r="S96" s="135">
        <f t="shared" si="229"/>
        <v>-13.912447980661613</v>
      </c>
      <c r="T96" s="135">
        <f t="shared" si="229"/>
        <v>-10.248480807079352</v>
      </c>
      <c r="U96" s="135">
        <f t="shared" si="229"/>
        <v>-5.4320871765362373</v>
      </c>
      <c r="V96" s="135">
        <f t="shared" si="229"/>
        <v>-10.844526873731175</v>
      </c>
      <c r="W96" s="135">
        <f t="shared" si="229"/>
        <v>-5.9422207535775762</v>
      </c>
      <c r="X96" s="135">
        <f t="shared" si="229"/>
        <v>2.0397480823024727</v>
      </c>
      <c r="Y96" s="135">
        <f t="shared" si="229"/>
        <v>-1.3158288757317949</v>
      </c>
      <c r="Z96" s="135">
        <f t="shared" si="229"/>
        <v>9.5452340861913232</v>
      </c>
      <c r="AA96" s="135">
        <f t="shared" si="229"/>
        <v>10.271665235751581</v>
      </c>
      <c r="AB96" s="135">
        <f t="shared" si="229"/>
        <v>4.3750741583699293</v>
      </c>
      <c r="AC96" s="136">
        <f t="shared" si="230"/>
        <v>-2.9258607209093235</v>
      </c>
    </row>
    <row r="97" spans="1:29" x14ac:dyDescent="0.2">
      <c r="A97" s="7">
        <v>2015</v>
      </c>
      <c r="B97" s="42">
        <v>15072.723000000002</v>
      </c>
      <c r="C97" s="42">
        <v>11990.530999999999</v>
      </c>
      <c r="D97" s="42">
        <v>16471.07</v>
      </c>
      <c r="E97" s="42">
        <v>14053.854000000001</v>
      </c>
      <c r="F97" s="42">
        <v>14334.074999999999</v>
      </c>
      <c r="G97" s="42">
        <v>13863.722</v>
      </c>
      <c r="H97" s="42">
        <v>14654.048000000001</v>
      </c>
      <c r="I97" s="42">
        <v>13959.733999999999</v>
      </c>
      <c r="J97" s="42">
        <v>14627.664999999999</v>
      </c>
      <c r="K97" s="42">
        <v>17083.742999999999</v>
      </c>
      <c r="L97" s="42">
        <v>17545.245999999999</v>
      </c>
      <c r="M97" s="42">
        <v>17061.884000000002</v>
      </c>
      <c r="N97" s="39">
        <f t="shared" si="262"/>
        <v>180718.29499999995</v>
      </c>
      <c r="O97" s="16"/>
      <c r="P97" s="27">
        <f t="shared" si="231"/>
        <v>2015</v>
      </c>
      <c r="Q97" s="135">
        <f t="shared" si="261"/>
        <v>7.0816112139305387</v>
      </c>
      <c r="R97" s="135">
        <f t="shared" si="261"/>
        <v>-6.1129360465571487</v>
      </c>
      <c r="S97" s="135">
        <f t="shared" si="229"/>
        <v>7.7786881260793805</v>
      </c>
      <c r="T97" s="135">
        <f t="shared" si="229"/>
        <v>-5.0843480951195179</v>
      </c>
      <c r="U97" s="135">
        <f t="shared" si="229"/>
        <v>-3.6023182667069387</v>
      </c>
      <c r="V97" s="135">
        <f t="shared" si="229"/>
        <v>10.455925855371362</v>
      </c>
      <c r="W97" s="135">
        <f t="shared" si="229"/>
        <v>16.397913391149245</v>
      </c>
      <c r="X97" s="135">
        <f t="shared" si="229"/>
        <v>-1.2954930564369471</v>
      </c>
      <c r="Y97" s="135">
        <f t="shared" si="229"/>
        <v>4.4409855290801659</v>
      </c>
      <c r="Z97" s="135">
        <f t="shared" si="229"/>
        <v>2.9930468398733145</v>
      </c>
      <c r="AA97" s="135">
        <f t="shared" si="229"/>
        <v>5.4931868109932003</v>
      </c>
      <c r="AB97" s="135">
        <f t="shared" ref="AB97" si="263">IF(M97&lt;&gt;"",IF(M96&lt;&gt;"",(M97/M96-1)*100,"-"),"-")</f>
        <v>6.2208010654276613</v>
      </c>
      <c r="AC97" s="136">
        <f t="shared" si="230"/>
        <v>3.6365176808279553</v>
      </c>
    </row>
    <row r="98" spans="1:29" x14ac:dyDescent="0.2">
      <c r="A98" s="7">
        <v>2016</v>
      </c>
      <c r="B98" s="42">
        <v>15904.547</v>
      </c>
      <c r="C98" s="42">
        <v>14807.131000000001</v>
      </c>
      <c r="D98" s="42">
        <v>14853.718000000001</v>
      </c>
      <c r="E98" s="42">
        <v>14654.040999999999</v>
      </c>
      <c r="F98" s="42">
        <v>14378.891</v>
      </c>
      <c r="G98" s="42">
        <v>13165.213</v>
      </c>
      <c r="H98" s="42">
        <v>13261.961000000001</v>
      </c>
      <c r="I98" s="42">
        <v>12972.248000000003</v>
      </c>
      <c r="J98" s="42">
        <v>14259.574000000001</v>
      </c>
      <c r="K98" s="42">
        <v>17876.177</v>
      </c>
      <c r="L98" s="42">
        <v>18407.667000000001</v>
      </c>
      <c r="M98" s="42">
        <v>19133.205000000002</v>
      </c>
      <c r="N98" s="39">
        <f t="shared" si="262"/>
        <v>183674.37300000002</v>
      </c>
      <c r="O98" s="40"/>
      <c r="P98" s="27">
        <f t="shared" si="231"/>
        <v>2016</v>
      </c>
      <c r="Q98" s="135">
        <f t="shared" ref="Q98" si="264">IF(B98&lt;&gt;"",IF(B97&lt;&gt;"",(B98/B97-1)*100,"-"),"-")</f>
        <v>5.5187373907156667</v>
      </c>
      <c r="R98" s="135">
        <f t="shared" ref="R98" si="265">IF(C98&lt;&gt;"",IF(C97&lt;&gt;"",(C98/C97-1)*100,"-"),"-")</f>
        <v>23.490202393872316</v>
      </c>
      <c r="S98" s="135">
        <f t="shared" ref="S98" si="266">IF(D98&lt;&gt;"",IF(D97&lt;&gt;"",(D98/D97-1)*100,"-"),"-")</f>
        <v>-9.8193499268717783</v>
      </c>
      <c r="T98" s="135">
        <f t="shared" ref="T98" si="267">IF(E98&lt;&gt;"",IF(E97&lt;&gt;"",(E98/E97-1)*100,"-"),"-")</f>
        <v>4.2706221368173924</v>
      </c>
      <c r="U98" s="135">
        <f t="shared" ref="U98" si="268">IF(F98&lt;&gt;"",IF(F97&lt;&gt;"",(F98/F97-1)*100,"-"),"-")</f>
        <v>0.31265358943637356</v>
      </c>
      <c r="V98" s="135">
        <f t="shared" ref="V98" si="269">IF(G98&lt;&gt;"",IF(G97&lt;&gt;"",(G98/G97-1)*100,"-"),"-")</f>
        <v>-5.0383944513601726</v>
      </c>
      <c r="W98" s="135">
        <f t="shared" ref="W98" si="270">IF(H98&lt;&gt;"",IF(H97&lt;&gt;"",(H98/H97-1)*100,"-"),"-")</f>
        <v>-9.4996754480400227</v>
      </c>
      <c r="X98" s="135">
        <f t="shared" ref="X98" si="271">IF(I98&lt;&gt;"",IF(I97&lt;&gt;"",(I98/I97-1)*100,"-"),"-")</f>
        <v>-7.0738167360495208</v>
      </c>
      <c r="Y98" s="135">
        <f t="shared" ref="Y98" si="272">IF(J98&lt;&gt;"",IF(J97&lt;&gt;"",(J98/J97-1)*100,"-"),"-")</f>
        <v>-2.5164029939159671</v>
      </c>
      <c r="Z98" s="135">
        <f t="shared" ref="Z98" si="273">IF(K98&lt;&gt;"",IF(K97&lt;&gt;"",(K98/K97-1)*100,"-"),"-")</f>
        <v>4.6385268146447833</v>
      </c>
      <c r="AA98" s="135">
        <f t="shared" ref="AA98" si="274">IF(L98&lt;&gt;"",IF(L97&lt;&gt;"",(L98/L97-1)*100,"-"),"-")</f>
        <v>4.915411274370296</v>
      </c>
      <c r="AB98" s="135">
        <f t="shared" ref="AB98" si="275">IF(M98&lt;&gt;"",IF(M97&lt;&gt;"",(M98/M97-1)*100,"-"),"-")</f>
        <v>12.140048543291005</v>
      </c>
      <c r="AC98" s="136">
        <f t="shared" si="230"/>
        <v>1.6357380972413793</v>
      </c>
    </row>
    <row r="99" spans="1:29" x14ac:dyDescent="0.2">
      <c r="A99" s="7">
        <v>2017</v>
      </c>
      <c r="B99" s="42">
        <v>16154.664999999999</v>
      </c>
      <c r="C99" s="42">
        <v>16367.543</v>
      </c>
      <c r="D99" s="42">
        <v>18203.678</v>
      </c>
      <c r="E99" s="42">
        <v>14616.802000000001</v>
      </c>
      <c r="F99" s="42">
        <v>18426.858</v>
      </c>
      <c r="G99" s="42">
        <v>18937.523000000001</v>
      </c>
      <c r="H99" s="42">
        <v>19553.755000000005</v>
      </c>
      <c r="I99" s="42">
        <v>20028.906999999999</v>
      </c>
      <c r="J99" s="42">
        <v>19297.105999999996</v>
      </c>
      <c r="K99" s="42">
        <v>21960.269</v>
      </c>
      <c r="L99" s="42">
        <v>19784.058999999997</v>
      </c>
      <c r="M99" s="42">
        <v>23232.221999999998</v>
      </c>
      <c r="N99" s="39">
        <f t="shared" ref="N99:N101" si="276">SUM(B99:M99)</f>
        <v>226563.38700000002</v>
      </c>
      <c r="O99" s="40"/>
      <c r="P99" s="27">
        <f t="shared" si="231"/>
        <v>2017</v>
      </c>
      <c r="Q99" s="135">
        <f t="shared" ref="Q99" si="277">IF(B99&lt;&gt;"",IF(B98&lt;&gt;"",(B99/B98-1)*100,"-"),"-")</f>
        <v>1.5726194527891924</v>
      </c>
      <c r="R99" s="135">
        <f t="shared" ref="R99" si="278">IF(C99&lt;&gt;"",IF(C98&lt;&gt;"",(C99/C98-1)*100,"-"),"-")</f>
        <v>10.538246740708912</v>
      </c>
      <c r="S99" s="135">
        <f t="shared" ref="S99:S101" si="279">IF(D99&lt;&gt;"",IF(D98&lt;&gt;"",(D99/D98-1)*100,"-"),"-")</f>
        <v>22.553006594039271</v>
      </c>
      <c r="T99" s="135">
        <f t="shared" ref="T99" si="280">IF(E99&lt;&gt;"",IF(E98&lt;&gt;"",(E99/E98-1)*100,"-"),"-")</f>
        <v>-0.25412103050618251</v>
      </c>
      <c r="U99" s="135">
        <f t="shared" ref="U99" si="281">IF(F99&lt;&gt;"",IF(F98&lt;&gt;"",(F99/F98-1)*100,"-"),"-")</f>
        <v>28.152150259710584</v>
      </c>
      <c r="V99" s="135">
        <f t="shared" ref="V99" si="282">IF(G99&lt;&gt;"",IF(G98&lt;&gt;"",(G99/G98-1)*100,"-"),"-")</f>
        <v>43.845169842675546</v>
      </c>
      <c r="W99" s="135">
        <f t="shared" ref="W99" si="283">IF(H99&lt;&gt;"",IF(H98&lt;&gt;"",(H99/H98-1)*100,"-"),"-")</f>
        <v>47.442410666114945</v>
      </c>
      <c r="X99" s="135">
        <f t="shared" ref="X99" si="284">IF(I99&lt;&gt;"",IF(I98&lt;&gt;"",(I99/I98-1)*100,"-"),"-")</f>
        <v>54.398119739924766</v>
      </c>
      <c r="Y99" s="135">
        <f t="shared" ref="Y99" si="285">IF(J99&lt;&gt;"",IF(J98&lt;&gt;"",(J99/J98-1)*100,"-"),"-")</f>
        <v>35.327366722175533</v>
      </c>
      <c r="Z99" s="135">
        <f t="shared" ref="Z99" si="286">IF(K99&lt;&gt;"",IF(K98&lt;&gt;"",(K99/K98-1)*100,"-"),"-")</f>
        <v>22.846562774579816</v>
      </c>
      <c r="AA99" s="135">
        <f t="shared" ref="AA99" si="287">IF(L99&lt;&gt;"",IF(L98&lt;&gt;"",(L99/L98-1)*100,"-"),"-")</f>
        <v>7.4772756373743476</v>
      </c>
      <c r="AB99" s="135">
        <f t="shared" ref="AB99" si="288">IF(M99&lt;&gt;"",IF(M98&lt;&gt;"",(M99/M98-1)*100,"-"),"-")</f>
        <v>21.423577492636483</v>
      </c>
      <c r="AC99" s="136">
        <f t="shared" si="230"/>
        <v>23.350570522976554</v>
      </c>
    </row>
    <row r="100" spans="1:29" x14ac:dyDescent="0.2">
      <c r="A100" s="7">
        <v>2018</v>
      </c>
      <c r="B100" s="42">
        <v>21711.434999999998</v>
      </c>
      <c r="C100" s="42">
        <v>22313.576999999997</v>
      </c>
      <c r="D100" s="42">
        <v>25864.681999999993</v>
      </c>
      <c r="E100" s="42">
        <v>24423.485999999997</v>
      </c>
      <c r="F100" s="42">
        <v>24239.270000000004</v>
      </c>
      <c r="G100" s="42">
        <v>22103.748999999996</v>
      </c>
      <c r="H100" s="42">
        <v>23824.383000000002</v>
      </c>
      <c r="I100" s="42">
        <v>22958.760999999995</v>
      </c>
      <c r="J100" s="42">
        <v>23142.435000000005</v>
      </c>
      <c r="K100" s="42">
        <v>24580.586999999996</v>
      </c>
      <c r="L100" s="42">
        <v>23554.510999999999</v>
      </c>
      <c r="M100" s="42">
        <v>22974.049000000003</v>
      </c>
      <c r="N100" s="31">
        <f t="shared" si="276"/>
        <v>281690.92499999999</v>
      </c>
      <c r="P100" s="27">
        <f t="shared" si="231"/>
        <v>2018</v>
      </c>
      <c r="Q100" s="135">
        <f t="shared" ref="Q100:Q101" si="289">IF(B100&lt;&gt;"",IF(B99&lt;&gt;"",(B100/B99-1)*100,"-"),"-")</f>
        <v>34.397308764991408</v>
      </c>
      <c r="R100" s="135">
        <f t="shared" ref="R100:R101" si="290">IF(C100&lt;&gt;"",IF(C99&lt;&gt;"",(C100/C99-1)*100,"-"),"-")</f>
        <v>36.328201489985389</v>
      </c>
      <c r="S100" s="135">
        <f t="shared" si="279"/>
        <v>42.084923717064186</v>
      </c>
      <c r="T100" s="135">
        <f t="shared" ref="T100:T101" si="291">IF(E100&lt;&gt;"",IF(E99&lt;&gt;"",(E100/E99-1)*100,"-"),"-")</f>
        <v>67.091857712788297</v>
      </c>
      <c r="U100" s="135">
        <f t="shared" ref="U100:U101" si="292">IF(F100&lt;&gt;"",IF(F99&lt;&gt;"",(F100/F99-1)*100,"-"),"-")</f>
        <v>31.543152934700004</v>
      </c>
      <c r="V100" s="135">
        <f t="shared" ref="V100:V101" si="293">IF(G100&lt;&gt;"",IF(G99&lt;&gt;"",(G100/G99-1)*100,"-"),"-")</f>
        <v>16.719324908542667</v>
      </c>
      <c r="W100" s="135">
        <f t="shared" ref="W100:W101" si="294">IF(H100&lt;&gt;"",IF(H99&lt;&gt;"",(H100/H99-1)*100,"-"),"-")</f>
        <v>21.840449570939157</v>
      </c>
      <c r="X100" s="135">
        <f t="shared" ref="X100" si="295">IF(I100&lt;&gt;"",IF(I99&lt;&gt;"",(I100/I99-1)*100,"-"),"-")</f>
        <v>14.628127236299004</v>
      </c>
      <c r="Y100" s="135">
        <f t="shared" ref="Y100:Y101" si="296">IF(J100&lt;&gt;"",IF(J99&lt;&gt;"",(J100/J99-1)*100,"-"),"-")</f>
        <v>19.926972469343383</v>
      </c>
      <c r="Z100" s="135">
        <f t="shared" ref="Z100:Z101" si="297">IF(K100&lt;&gt;"",IF(K99&lt;&gt;"",(K100/K99-1)*100,"-"),"-")</f>
        <v>11.932085167080576</v>
      </c>
      <c r="AA100" s="135">
        <f t="shared" ref="AA100:AA101" si="298">IF(L100&lt;&gt;"",IF(L99&lt;&gt;"",(L100/L99-1)*100,"-"),"-")</f>
        <v>19.058030508299638</v>
      </c>
      <c r="AB100" s="135">
        <f t="shared" ref="AB100:AB101" si="299">IF(M100&lt;&gt;"",IF(M99&lt;&gt;"",(M100/M99-1)*100,"-"),"-")</f>
        <v>-1.1112712335479391</v>
      </c>
      <c r="AC100" s="136">
        <f t="shared" si="230"/>
        <v>24.33205944259651</v>
      </c>
    </row>
    <row r="101" spans="1:29" x14ac:dyDescent="0.2">
      <c r="A101" s="7">
        <v>2019</v>
      </c>
      <c r="B101" s="42">
        <v>21517.547000000006</v>
      </c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31">
        <f t="shared" si="276"/>
        <v>21517.547000000006</v>
      </c>
      <c r="P101" s="27">
        <f t="shared" si="231"/>
        <v>2019</v>
      </c>
      <c r="Q101" s="135">
        <f t="shared" si="289"/>
        <v>-0.89302250173695086</v>
      </c>
      <c r="R101" s="135" t="str">
        <f t="shared" si="290"/>
        <v>-</v>
      </c>
      <c r="S101" s="135" t="str">
        <f t="shared" si="279"/>
        <v>-</v>
      </c>
      <c r="T101" s="135" t="str">
        <f t="shared" si="291"/>
        <v>-</v>
      </c>
      <c r="U101" s="135" t="str">
        <f t="shared" si="292"/>
        <v>-</v>
      </c>
      <c r="V101" s="135" t="str">
        <f t="shared" si="293"/>
        <v>-</v>
      </c>
      <c r="W101" s="135" t="str">
        <f t="shared" si="294"/>
        <v>-</v>
      </c>
      <c r="X101" s="135" t="str">
        <f>IF(I101&lt;&gt;"",IF(I100&lt;&gt;"",(I101/I100-1)*100,"-"),"-")</f>
        <v>-</v>
      </c>
      <c r="Y101" s="135" t="str">
        <f t="shared" si="296"/>
        <v>-</v>
      </c>
      <c r="Z101" s="135" t="str">
        <f t="shared" si="297"/>
        <v>-</v>
      </c>
      <c r="AA101" s="135" t="str">
        <f t="shared" si="298"/>
        <v>-</v>
      </c>
      <c r="AB101" s="135" t="str">
        <f t="shared" si="299"/>
        <v>-</v>
      </c>
      <c r="AC101" s="136" t="str">
        <f t="shared" si="230"/>
        <v>-</v>
      </c>
    </row>
    <row r="102" spans="1:29" x14ac:dyDescent="0.2">
      <c r="A102" s="187"/>
      <c r="B102" s="187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27">
        <f t="shared" ref="P102" si="300">P101+1</f>
        <v>2020</v>
      </c>
      <c r="Q102" s="187"/>
      <c r="R102" s="187"/>
      <c r="S102" s="187"/>
      <c r="T102" s="187"/>
      <c r="U102" s="187"/>
      <c r="V102" s="187"/>
      <c r="W102" s="187"/>
    </row>
    <row r="103" spans="1:29" x14ac:dyDescent="0.2">
      <c r="A103" s="187"/>
      <c r="B103" s="187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</row>
    <row r="104" spans="1:29" x14ac:dyDescent="0.2">
      <c r="A104" s="187"/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</row>
    <row r="105" spans="1:29" x14ac:dyDescent="0.2">
      <c r="A105" s="187"/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</row>
    <row r="106" spans="1:29" x14ac:dyDescent="0.2">
      <c r="A106" s="187"/>
      <c r="B106" s="187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</row>
    <row r="107" spans="1:29" x14ac:dyDescent="0.2">
      <c r="A107" s="187"/>
      <c r="B107" s="18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</row>
    <row r="108" spans="1:29" x14ac:dyDescent="0.2">
      <c r="A108" s="187"/>
      <c r="B108" s="18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</row>
    <row r="109" spans="1:29" x14ac:dyDescent="0.2">
      <c r="A109" s="187"/>
      <c r="B109" s="187"/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  <c r="V109" s="187"/>
      <c r="W109" s="187"/>
    </row>
    <row r="110" spans="1:29" x14ac:dyDescent="0.2">
      <c r="A110" s="187"/>
      <c r="B110" s="187"/>
      <c r="C110" s="187"/>
      <c r="D110" s="187"/>
      <c r="E110" s="187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</row>
    <row r="111" spans="1:29" x14ac:dyDescent="0.2">
      <c r="A111" s="187"/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</row>
    <row r="112" spans="1:29" x14ac:dyDescent="0.2">
      <c r="A112" s="187"/>
      <c r="B112" s="187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  <c r="V112" s="187"/>
      <c r="W112" s="187"/>
    </row>
    <row r="113" spans="1:23" x14ac:dyDescent="0.2">
      <c r="A113" s="187"/>
      <c r="B113" s="187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</row>
    <row r="114" spans="1:23" x14ac:dyDescent="0.2">
      <c r="A114" s="187"/>
      <c r="B114" s="187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</row>
    <row r="115" spans="1:23" x14ac:dyDescent="0.2">
      <c r="A115" s="187"/>
      <c r="B115" s="187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</row>
    <row r="116" spans="1:23" x14ac:dyDescent="0.2">
      <c r="A116" s="187"/>
      <c r="B116" s="187"/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</row>
    <row r="117" spans="1:23" x14ac:dyDescent="0.2">
      <c r="A117" s="187"/>
      <c r="B117" s="187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</row>
    <row r="118" spans="1:23" x14ac:dyDescent="0.2">
      <c r="A118" s="187"/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</row>
    <row r="119" spans="1:23" x14ac:dyDescent="0.2">
      <c r="A119" s="187"/>
      <c r="B119" s="187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</row>
    <row r="120" spans="1:23" x14ac:dyDescent="0.2">
      <c r="A120" s="187"/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</row>
    <row r="121" spans="1:23" x14ac:dyDescent="0.2">
      <c r="A121" s="187"/>
      <c r="B121" s="187"/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</row>
    <row r="122" spans="1:23" x14ac:dyDescent="0.2">
      <c r="A122" s="187"/>
      <c r="B122" s="187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</row>
    <row r="123" spans="1:23" x14ac:dyDescent="0.2">
      <c r="A123" s="187"/>
      <c r="B123" s="187"/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  <c r="V123" s="187"/>
      <c r="W123" s="187"/>
    </row>
    <row r="124" spans="1:23" x14ac:dyDescent="0.2">
      <c r="A124" s="187"/>
      <c r="B124" s="187"/>
      <c r="C124" s="187"/>
      <c r="D124" s="187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  <c r="V124" s="187"/>
      <c r="W124" s="187"/>
    </row>
    <row r="125" spans="1:23" x14ac:dyDescent="0.2">
      <c r="A125" s="187"/>
      <c r="B125" s="187"/>
      <c r="C125" s="187"/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7"/>
      <c r="W125" s="187"/>
    </row>
    <row r="126" spans="1:23" x14ac:dyDescent="0.2">
      <c r="A126" s="187"/>
      <c r="B126" s="187"/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  <c r="V126" s="187"/>
      <c r="W126" s="187"/>
    </row>
    <row r="127" spans="1:23" x14ac:dyDescent="0.2">
      <c r="A127" s="187"/>
      <c r="B127" s="187"/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  <c r="V127" s="187"/>
      <c r="W127" s="187"/>
    </row>
    <row r="128" spans="1:23" x14ac:dyDescent="0.2">
      <c r="A128" s="187"/>
      <c r="B128" s="187"/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  <c r="V128" s="187"/>
      <c r="W128" s="187"/>
    </row>
    <row r="129" spans="1:23" x14ac:dyDescent="0.2">
      <c r="A129" s="187"/>
      <c r="B129" s="187"/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  <c r="R129" s="187"/>
      <c r="S129" s="187"/>
      <c r="T129" s="187"/>
      <c r="U129" s="187"/>
      <c r="V129" s="187"/>
      <c r="W129" s="187"/>
    </row>
    <row r="130" spans="1:23" x14ac:dyDescent="0.2">
      <c r="A130" s="187"/>
      <c r="B130" s="187"/>
      <c r="C130" s="187"/>
      <c r="D130" s="187"/>
      <c r="E130" s="187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  <c r="Q130" s="187"/>
      <c r="R130" s="187"/>
      <c r="S130" s="187"/>
      <c r="T130" s="187"/>
      <c r="U130" s="187"/>
      <c r="V130" s="187"/>
      <c r="W130" s="187"/>
    </row>
    <row r="131" spans="1:23" x14ac:dyDescent="0.2">
      <c r="A131" s="187"/>
      <c r="B131" s="187"/>
      <c r="C131" s="187"/>
      <c r="D131" s="187"/>
      <c r="E131" s="187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/>
      <c r="T131" s="187"/>
      <c r="U131" s="187"/>
      <c r="V131" s="187"/>
      <c r="W131" s="187"/>
    </row>
    <row r="132" spans="1:23" x14ac:dyDescent="0.2">
      <c r="A132" s="187"/>
      <c r="B132" s="187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187"/>
      <c r="W132" s="187"/>
    </row>
    <row r="133" spans="1:23" x14ac:dyDescent="0.2">
      <c r="A133" s="187"/>
      <c r="B133" s="187"/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</row>
    <row r="134" spans="1:23" x14ac:dyDescent="0.2">
      <c r="A134" s="187"/>
      <c r="B134" s="187"/>
      <c r="C134" s="187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</row>
    <row r="135" spans="1:23" x14ac:dyDescent="0.2">
      <c r="A135" s="187"/>
      <c r="B135" s="187"/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  <c r="Q135" s="187"/>
      <c r="R135" s="187"/>
      <c r="S135" s="187"/>
      <c r="T135" s="187"/>
      <c r="U135" s="187"/>
      <c r="V135" s="187"/>
      <c r="W135" s="187"/>
    </row>
    <row r="136" spans="1:23" x14ac:dyDescent="0.2">
      <c r="A136" s="187"/>
      <c r="B136" s="187"/>
      <c r="C136" s="187"/>
      <c r="D136" s="187"/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  <c r="V136" s="187"/>
      <c r="W136" s="187"/>
    </row>
    <row r="137" spans="1:23" x14ac:dyDescent="0.2">
      <c r="A137" s="187"/>
      <c r="B137" s="187"/>
      <c r="C137" s="187"/>
      <c r="D137" s="187"/>
      <c r="E137" s="187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  <c r="V137" s="187"/>
      <c r="W137" s="187"/>
    </row>
    <row r="138" spans="1:23" x14ac:dyDescent="0.2">
      <c r="A138" s="187"/>
      <c r="B138" s="187"/>
      <c r="C138" s="187"/>
      <c r="D138" s="187"/>
      <c r="E138" s="187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</row>
    <row r="139" spans="1:23" x14ac:dyDescent="0.2">
      <c r="P139" s="187"/>
    </row>
    <row r="140" spans="1:23" x14ac:dyDescent="0.2">
      <c r="P140" s="187"/>
    </row>
    <row r="141" spans="1:23" x14ac:dyDescent="0.2">
      <c r="P141" s="187"/>
    </row>
    <row r="142" spans="1:23" x14ac:dyDescent="0.2">
      <c r="P142" s="187"/>
    </row>
    <row r="143" spans="1:23" x14ac:dyDescent="0.2">
      <c r="P143" s="187"/>
    </row>
    <row r="144" spans="1:23" x14ac:dyDescent="0.2">
      <c r="P144" s="187"/>
    </row>
    <row r="145" spans="16:16" x14ac:dyDescent="0.2">
      <c r="P145" s="187"/>
    </row>
    <row r="146" spans="16:16" x14ac:dyDescent="0.2">
      <c r="P146" s="187"/>
    </row>
    <row r="147" spans="16:16" x14ac:dyDescent="0.2">
      <c r="P147" s="187"/>
    </row>
    <row r="148" spans="16:16" x14ac:dyDescent="0.2">
      <c r="P148" s="187"/>
    </row>
    <row r="149" spans="16:16" x14ac:dyDescent="0.2">
      <c r="P149" s="187"/>
    </row>
    <row r="150" spans="16:16" x14ac:dyDescent="0.2">
      <c r="P150" s="187"/>
    </row>
  </sheetData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ASK e RPK_doméstico</vt:lpstr>
      <vt:lpstr>ASK e RPK_internacional</vt:lpstr>
      <vt:lpstr>Pax e Carga_doméstico</vt:lpstr>
      <vt:lpstr>Pax e Carga_internacional</vt:lpstr>
      <vt:lpstr>Série Histórica - ASK e RPK</vt:lpstr>
      <vt:lpstr>Série Histórica - Pax e Carga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carlos.dantas</dc:creator>
  <cp:lastModifiedBy>Vitor Caixeta Santos</cp:lastModifiedBy>
  <cp:lastPrinted>2017-04-19T18:25:02Z</cp:lastPrinted>
  <dcterms:created xsi:type="dcterms:W3CDTF">2012-03-12T17:04:47Z</dcterms:created>
  <dcterms:modified xsi:type="dcterms:W3CDTF">2019-02-18T16:23:42Z</dcterms:modified>
</cp:coreProperties>
</file>